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chartsheets/sheet1.xml" ContentType="application/vnd.openxmlformats-officedocument.spreadsheetml.chart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omments3.xml" ContentType="application/vnd.openxmlformats-officedocument.spreadsheetml.comments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drawings/drawing3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vlada\OneDrive\Рабочий стол\"/>
    </mc:Choice>
  </mc:AlternateContent>
  <bookViews>
    <workbookView xWindow="-120" yWindow="-120" windowWidth="29040" windowHeight="15840" firstSheet="1" activeTab="1"/>
  </bookViews>
  <sheets>
    <sheet name="Лист1" sheetId="1" state="hidden" r:id="rId1"/>
    <sheet name="общий рееестр" sheetId="25" r:id="rId2"/>
    <sheet name="со льготами" sheetId="24" state="hidden" r:id="rId3"/>
    <sheet name="статусы  без льгот" sheetId="7" state="hidden" r:id="rId4"/>
    <sheet name="Статистика " sheetId="23" r:id="rId5"/>
    <sheet name="новая версия" sheetId="4" state="hidden" r:id="rId6"/>
    <sheet name="после предоставления доп" sheetId="5" state="hidden" r:id="rId7"/>
    <sheet name="12012016" sheetId="6" state="hidden" r:id="rId8"/>
    <sheet name="ОКВЭД" sheetId="13" state="hidden" r:id="rId9"/>
    <sheet name="контакты" sheetId="11" state="hidden" r:id="rId10"/>
    <sheet name="график" sheetId="14" state="hidden" r:id="rId11"/>
    <sheet name="выпад доходы" sheetId="10" state="hidden" r:id="rId12"/>
    <sheet name="Налоги" sheetId="8" state="hidden" r:id="rId13"/>
    <sheet name="Аренда, земля" sheetId="9" state="hidden" r:id="rId14"/>
    <sheet name="Отчет аудитора " sheetId="12" state="hidden" r:id="rId15"/>
    <sheet name="Графики" sheetId="15" state="hidden" r:id="rId16"/>
    <sheet name="для гос программы" sheetId="16" state="hidden" r:id="rId17"/>
    <sheet name="СПАРК" sheetId="17" state="hidden" r:id="rId18"/>
    <sheet name="экономика по отрасл" sheetId="20" state="hidden" r:id="rId19"/>
    <sheet name="Лист2" sheetId="18" state="hidden" r:id="rId20"/>
    <sheet name="Лист3" sheetId="22" state="hidden" r:id="rId21"/>
  </sheets>
  <externalReferences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xlnm._FilterDatabase" localSheetId="1" hidden="1">'общий рееестр'!$A$13:$I$198</definedName>
    <definedName name="_xlnm._FilterDatabase" localSheetId="2" hidden="1">'со льготами'!$A$12:$AG$80</definedName>
    <definedName name="_xlnm._FilterDatabase" localSheetId="3" hidden="1">'статусы  без льгот'!$A$12:$AF$13</definedName>
    <definedName name="_ftn1" localSheetId="1">'общий рееестр'!$J$127</definedName>
    <definedName name="_ftnref1" localSheetId="1">'общий рееестр'!$J$111</definedName>
    <definedName name="_xlnm.Print_Area" localSheetId="1">'общий рееестр'!$A$1:$K$200</definedName>
    <definedName name="_xlnm.Print_Area" localSheetId="2">'со льготами'!$A$1:$AE$80</definedName>
    <definedName name="_xlnm.Print_Area" localSheetId="3">'статусы  без льгот'!$A$1:$X$32</definedName>
  </definedNames>
  <calcPr calcId="162913"/>
</workbook>
</file>

<file path=xl/calcChain.xml><?xml version="1.0" encoding="utf-8"?>
<calcChain xmlns="http://schemas.openxmlformats.org/spreadsheetml/2006/main">
  <c r="A196" i="25" l="1"/>
  <c r="A18" i="25"/>
  <c r="G3" i="25" l="1"/>
  <c r="F3" i="25" s="1"/>
  <c r="G2" i="25" l="1"/>
  <c r="F2" i="25" s="1"/>
  <c r="A19" i="25" l="1"/>
  <c r="A20" i="25" s="1"/>
  <c r="A21" i="25" s="1"/>
  <c r="A22" i="25" s="1"/>
  <c r="A23" i="25" s="1"/>
  <c r="A24" i="25" s="1"/>
  <c r="A26" i="25" s="1"/>
  <c r="A27" i="25" s="1"/>
  <c r="A28" i="25" s="1"/>
  <c r="A29" i="25" s="1"/>
  <c r="A30" i="25" s="1"/>
  <c r="A31" i="25" s="1"/>
  <c r="A32" i="25" s="1"/>
  <c r="A34" i="25" s="1"/>
  <c r="A35" i="25" s="1"/>
  <c r="A36" i="25" s="1"/>
  <c r="A37" i="25" s="1"/>
  <c r="A39" i="25" s="1"/>
  <c r="A40" i="25" s="1"/>
  <c r="A41" i="25" s="1"/>
  <c r="A45" i="25" s="1"/>
  <c r="A46" i="25" l="1"/>
  <c r="A47" i="25" s="1"/>
  <c r="A48" i="25" s="1"/>
  <c r="A51" i="25" s="1"/>
  <c r="B5" i="23" l="1"/>
  <c r="B4" i="23"/>
  <c r="B3" i="23"/>
  <c r="B2" i="23" s="1"/>
  <c r="D3" i="23" s="1"/>
  <c r="A52" i="25" l="1"/>
  <c r="A53" i="25" s="1"/>
  <c r="A54" i="25" s="1"/>
  <c r="A56" i="25" s="1"/>
  <c r="A57" i="25" s="1"/>
  <c r="A58" i="25" s="1"/>
  <c r="A60" i="25" l="1"/>
  <c r="A61" i="25" s="1"/>
  <c r="A62" i="25" s="1"/>
  <c r="A65" i="25" s="1"/>
  <c r="A66" i="25" s="1"/>
  <c r="A67" i="25" s="1"/>
  <c r="G1" i="25"/>
  <c r="F1" i="25" s="1"/>
  <c r="A69" i="25" l="1"/>
  <c r="A73" i="25" s="1"/>
  <c r="A75" i="25" s="1"/>
  <c r="A76" i="25" s="1"/>
  <c r="A78" i="25" l="1"/>
  <c r="A80" i="25" s="1"/>
  <c r="A81" i="25" s="1"/>
  <c r="A82" i="25" s="1"/>
  <c r="A83" i="25" s="1"/>
  <c r="A84" i="25" s="1"/>
  <c r="A86" i="25" s="1"/>
  <c r="A88" i="25" s="1"/>
  <c r="A91" i="25" s="1"/>
  <c r="A99" i="25" s="1"/>
  <c r="R19" i="25"/>
  <c r="R18" i="25"/>
  <c r="AE17" i="25"/>
  <c r="AD17" i="25"/>
  <c r="AB17" i="25"/>
  <c r="AB18" i="25" s="1"/>
  <c r="Z17" i="25"/>
  <c r="Z18" i="25" s="1"/>
  <c r="R17" i="25"/>
  <c r="M17" i="25"/>
  <c r="M19" i="25" s="1"/>
  <c r="AE16" i="25"/>
  <c r="AD16" i="25"/>
  <c r="AB16" i="25"/>
  <c r="Z16" i="25"/>
  <c r="R16" i="25"/>
  <c r="M16" i="25"/>
  <c r="B16" i="25"/>
  <c r="AE14" i="25"/>
  <c r="AD14" i="25"/>
  <c r="R14" i="25"/>
  <c r="I18" i="23"/>
  <c r="I17" i="23"/>
  <c r="I16" i="23"/>
  <c r="I15" i="23"/>
  <c r="G28" i="7"/>
  <c r="G29" i="7" s="1"/>
  <c r="G30" i="7" s="1"/>
  <c r="G31" i="7" s="1"/>
  <c r="G32" i="7" s="1"/>
  <c r="F77" i="24"/>
  <c r="F78" i="24" s="1"/>
  <c r="F22" i="7"/>
  <c r="F23" i="7" s="1"/>
  <c r="F24" i="7" s="1"/>
  <c r="F25" i="7" s="1"/>
  <c r="F26" i="7" s="1"/>
  <c r="F27" i="7" s="1"/>
  <c r="F28" i="7" s="1"/>
  <c r="F29" i="7" s="1"/>
  <c r="F30" i="7" s="1"/>
  <c r="F31" i="7" s="1"/>
  <c r="F32" i="7" s="1"/>
  <c r="G14" i="7"/>
  <c r="G18" i="7" s="1"/>
  <c r="G19" i="7" s="1"/>
  <c r="G20" i="7" s="1"/>
  <c r="G21" i="7" s="1"/>
  <c r="G22" i="7" s="1"/>
  <c r="G23" i="7" s="1"/>
  <c r="G24" i="7" s="1"/>
  <c r="G25" i="7" s="1"/>
  <c r="G26" i="7" s="1"/>
  <c r="G27" i="7" s="1"/>
  <c r="G35" i="24"/>
  <c r="G34" i="24"/>
  <c r="G33" i="24"/>
  <c r="G32" i="24"/>
  <c r="G31" i="24"/>
  <c r="G30" i="24"/>
  <c r="G29" i="24"/>
  <c r="G28" i="24"/>
  <c r="G27" i="24"/>
  <c r="G26" i="24"/>
  <c r="G25" i="24"/>
  <c r="G24" i="24"/>
  <c r="G23" i="24"/>
  <c r="G22" i="24"/>
  <c r="G20" i="24"/>
  <c r="G19" i="24"/>
  <c r="G18" i="24"/>
  <c r="R17" i="24"/>
  <c r="R16" i="24"/>
  <c r="J16" i="24"/>
  <c r="G16" i="24"/>
  <c r="AE15" i="24"/>
  <c r="AD15" i="24"/>
  <c r="AB15" i="24"/>
  <c r="AB16" i="24" s="1"/>
  <c r="Z15" i="24"/>
  <c r="Z16" i="24" s="1"/>
  <c r="R15" i="24"/>
  <c r="M15" i="24"/>
  <c r="AE14" i="24"/>
  <c r="AD14" i="24"/>
  <c r="R14" i="24"/>
  <c r="B14" i="24"/>
  <c r="AB14" i="24"/>
  <c r="Z14" i="24"/>
  <c r="M14" i="24"/>
  <c r="AE13" i="24"/>
  <c r="AD13" i="24"/>
  <c r="R13" i="24"/>
  <c r="G16" i="7"/>
  <c r="G17" i="7" s="1"/>
  <c r="F46" i="22"/>
  <c r="F47" i="22" s="1"/>
  <c r="AD13" i="7"/>
  <c r="AC13" i="7"/>
  <c r="E7" i="18"/>
  <c r="E16" i="18" s="1"/>
  <c r="C4" i="18"/>
  <c r="D4" i="18"/>
  <c r="E4" i="18"/>
  <c r="E13" i="18" s="1"/>
  <c r="F4" i="18"/>
  <c r="C5" i="18"/>
  <c r="D5" i="18"/>
  <c r="E5" i="18"/>
  <c r="F5" i="18"/>
  <c r="C6" i="18"/>
  <c r="D6" i="18"/>
  <c r="E6" i="18"/>
  <c r="F6" i="18"/>
  <c r="B5" i="18"/>
  <c r="B6" i="18"/>
  <c r="B4" i="18"/>
  <c r="E3" i="18"/>
  <c r="C3" i="18"/>
  <c r="D3" i="18"/>
  <c r="F3" i="18"/>
  <c r="B3" i="18"/>
  <c r="E2" i="18"/>
  <c r="E11" i="18" s="1"/>
  <c r="C2" i="18"/>
  <c r="D2" i="18"/>
  <c r="D7" i="18" s="1"/>
  <c r="F2" i="18"/>
  <c r="F7" i="18" s="1"/>
  <c r="F16" i="18" s="1"/>
  <c r="B2" i="18"/>
  <c r="B7" i="18" s="1"/>
  <c r="B14" i="18" s="1"/>
  <c r="AA13" i="7"/>
  <c r="Y13" i="7"/>
  <c r="I20" i="16"/>
  <c r="F20" i="16"/>
  <c r="G20" i="16"/>
  <c r="H20" i="16"/>
  <c r="E20" i="16"/>
  <c r="I18" i="16"/>
  <c r="F18" i="16"/>
  <c r="G18" i="16"/>
  <c r="H18" i="16"/>
  <c r="E18" i="16"/>
  <c r="F16" i="16"/>
  <c r="G16" i="16"/>
  <c r="H16" i="16"/>
  <c r="AA16" i="16" s="1"/>
  <c r="E16" i="16"/>
  <c r="F15" i="16"/>
  <c r="G15" i="16"/>
  <c r="H15" i="16"/>
  <c r="E15" i="16"/>
  <c r="F14" i="16"/>
  <c r="G14" i="16"/>
  <c r="H14" i="16"/>
  <c r="E14" i="16"/>
  <c r="F19" i="16"/>
  <c r="G19" i="16"/>
  <c r="H19" i="16"/>
  <c r="I19" i="16"/>
  <c r="E19" i="16"/>
  <c r="F17" i="16"/>
  <c r="G17" i="16"/>
  <c r="H17" i="16"/>
  <c r="I17" i="16"/>
  <c r="E17" i="16"/>
  <c r="F13" i="16"/>
  <c r="Z13" i="16" s="1"/>
  <c r="G13" i="16"/>
  <c r="H13" i="16"/>
  <c r="E13" i="16"/>
  <c r="I13" i="16"/>
  <c r="F12" i="16"/>
  <c r="G12" i="16"/>
  <c r="H12" i="16"/>
  <c r="E12" i="16"/>
  <c r="S12" i="16"/>
  <c r="O12" i="16"/>
  <c r="I12" i="16"/>
  <c r="S11" i="16"/>
  <c r="O11" i="16"/>
  <c r="I11" i="16"/>
  <c r="F11" i="16"/>
  <c r="G11" i="16"/>
  <c r="H11" i="16"/>
  <c r="E11" i="16"/>
  <c r="E10" i="16"/>
  <c r="G10" i="16"/>
  <c r="F10" i="16"/>
  <c r="Z10" i="16" s="1"/>
  <c r="H10" i="16"/>
  <c r="S10" i="16"/>
  <c r="O10" i="16"/>
  <c r="I10" i="16"/>
  <c r="H9" i="16"/>
  <c r="F9" i="16"/>
  <c r="G9" i="16"/>
  <c r="AA9" i="16" s="1"/>
  <c r="E8" i="16"/>
  <c r="G8" i="16"/>
  <c r="H8" i="16"/>
  <c r="F8" i="16"/>
  <c r="G7" i="16"/>
  <c r="F7" i="16"/>
  <c r="E7" i="16"/>
  <c r="F6" i="16"/>
  <c r="G6" i="16"/>
  <c r="AA6" i="16" s="1"/>
  <c r="E6" i="16"/>
  <c r="F5" i="16"/>
  <c r="G5" i="16"/>
  <c r="H5" i="16"/>
  <c r="E4" i="16"/>
  <c r="G4" i="16"/>
  <c r="F4" i="16"/>
  <c r="G3" i="16"/>
  <c r="F3" i="16"/>
  <c r="A5" i="17"/>
  <c r="A6" i="17" s="1"/>
  <c r="A7" i="17" s="1"/>
  <c r="A8" i="17" s="1"/>
  <c r="A9" i="17" s="1"/>
  <c r="A10" i="17" s="1"/>
  <c r="A11" i="17" s="1"/>
  <c r="A12" i="17" s="1"/>
  <c r="A13" i="17" s="1"/>
  <c r="A14" i="17" s="1"/>
  <c r="A15" i="17" s="1"/>
  <c r="A16" i="17" s="1"/>
  <c r="A17" i="17" s="1"/>
  <c r="A18" i="17" s="1"/>
  <c r="A19" i="17" s="1"/>
  <c r="I9" i="16"/>
  <c r="AB9" i="16" s="1"/>
  <c r="S9" i="16"/>
  <c r="O9" i="16"/>
  <c r="S8" i="16"/>
  <c r="O8" i="16"/>
  <c r="I8" i="16"/>
  <c r="S6" i="16"/>
  <c r="O6" i="16"/>
  <c r="I6" i="16"/>
  <c r="AB6" i="16" s="1"/>
  <c r="S7" i="16"/>
  <c r="O7" i="16"/>
  <c r="I7" i="16"/>
  <c r="AB7" i="16" s="1"/>
  <c r="S5" i="16"/>
  <c r="O5" i="16"/>
  <c r="L5" i="16" s="1"/>
  <c r="I5" i="16"/>
  <c r="H4" i="16"/>
  <c r="S4" i="16"/>
  <c r="O4" i="16"/>
  <c r="I4" i="16"/>
  <c r="H3" i="16"/>
  <c r="S3" i="16"/>
  <c r="O3" i="16"/>
  <c r="M3" i="16" s="1"/>
  <c r="I3" i="16"/>
  <c r="W17" i="16"/>
  <c r="W19" i="16"/>
  <c r="S14" i="16"/>
  <c r="O14" i="16"/>
  <c r="I14" i="16"/>
  <c r="S15" i="16"/>
  <c r="O15" i="16"/>
  <c r="I15" i="16"/>
  <c r="S20" i="16"/>
  <c r="O20" i="16"/>
  <c r="O18" i="16"/>
  <c r="S18" i="16"/>
  <c r="O13" i="16"/>
  <c r="S13" i="16"/>
  <c r="I16" i="16"/>
  <c r="S16" i="16"/>
  <c r="O16" i="16"/>
  <c r="A4" i="16"/>
  <c r="A5" i="16" s="1"/>
  <c r="A6" i="16" s="1"/>
  <c r="A7" i="16" s="1"/>
  <c r="A8" i="16" s="1"/>
  <c r="A9" i="16" s="1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B29" i="15"/>
  <c r="B28" i="15"/>
  <c r="D28" i="15"/>
  <c r="C28" i="15"/>
  <c r="B14" i="15"/>
  <c r="B1" i="15"/>
  <c r="L13" i="7"/>
  <c r="B13" i="7"/>
  <c r="I13" i="7"/>
  <c r="J14" i="14"/>
  <c r="J10" i="14"/>
  <c r="J7" i="14"/>
  <c r="C5" i="14"/>
  <c r="C6" i="14" s="1"/>
  <c r="J4" i="13"/>
  <c r="H4" i="13" s="1"/>
  <c r="J5" i="13"/>
  <c r="J6" i="13"/>
  <c r="J7" i="13"/>
  <c r="J8" i="13"/>
  <c r="J9" i="13"/>
  <c r="J10" i="13"/>
  <c r="J11" i="13"/>
  <c r="J12" i="13"/>
  <c r="J13" i="13"/>
  <c r="J14" i="13"/>
  <c r="J3" i="13"/>
  <c r="J2" i="13"/>
  <c r="F6" i="13"/>
  <c r="F14" i="13"/>
  <c r="E11" i="13"/>
  <c r="F11" i="13" s="1"/>
  <c r="E5" i="13"/>
  <c r="F5" i="13" s="1"/>
  <c r="E3" i="13"/>
  <c r="F3" i="13" s="1"/>
  <c r="F4" i="13"/>
  <c r="F7" i="13"/>
  <c r="F8" i="13"/>
  <c r="F12" i="13"/>
  <c r="F13" i="13"/>
  <c r="E2" i="13"/>
  <c r="F2" i="13" s="1"/>
  <c r="F17" i="10"/>
  <c r="F18" i="10"/>
  <c r="F19" i="10"/>
  <c r="F20" i="10"/>
  <c r="F23" i="10"/>
  <c r="F24" i="10"/>
  <c r="F3" i="10"/>
  <c r="F10" i="10"/>
  <c r="F11" i="10"/>
  <c r="F12" i="10"/>
  <c r="F13" i="10"/>
  <c r="F14" i="10"/>
  <c r="I24" i="10"/>
  <c r="E23" i="10"/>
  <c r="E24" i="10"/>
  <c r="L32" i="9"/>
  <c r="M32" i="9"/>
  <c r="N32" i="9"/>
  <c r="G3" i="9"/>
  <c r="I3" i="9" s="1"/>
  <c r="G9" i="9"/>
  <c r="I9" i="9" s="1"/>
  <c r="G10" i="9"/>
  <c r="H10" i="9" s="1"/>
  <c r="G23" i="9"/>
  <c r="G26" i="9" s="1"/>
  <c r="I17" i="9"/>
  <c r="H17" i="9"/>
  <c r="H22" i="9"/>
  <c r="I6" i="9"/>
  <c r="H6" i="9"/>
  <c r="G5" i="9"/>
  <c r="I22" i="9"/>
  <c r="E19" i="9"/>
  <c r="F19" i="9" s="1"/>
  <c r="E18" i="10" s="1"/>
  <c r="E21" i="9"/>
  <c r="F21" i="9" s="1"/>
  <c r="K21" i="9" s="1"/>
  <c r="G8" i="9"/>
  <c r="I8" i="9" s="1"/>
  <c r="D8" i="9"/>
  <c r="E8" i="9" s="1"/>
  <c r="F8" i="9" s="1"/>
  <c r="E7" i="10" s="1"/>
  <c r="I7" i="9"/>
  <c r="H7" i="9"/>
  <c r="D26" i="9"/>
  <c r="E18" i="9"/>
  <c r="F18" i="9" s="1"/>
  <c r="D12" i="9"/>
  <c r="E12" i="9" s="1"/>
  <c r="F12" i="9" s="1"/>
  <c r="E10" i="9"/>
  <c r="F10" i="9" s="1"/>
  <c r="E20" i="9"/>
  <c r="F20" i="9" s="1"/>
  <c r="E19" i="10" s="1"/>
  <c r="D3" i="9"/>
  <c r="E3" i="9" s="1"/>
  <c r="E15" i="9"/>
  <c r="F15" i="9" s="1"/>
  <c r="E14" i="10" s="1"/>
  <c r="E14" i="9"/>
  <c r="F14" i="9" s="1"/>
  <c r="E13" i="10" s="1"/>
  <c r="E13" i="9"/>
  <c r="F13" i="9" s="1"/>
  <c r="E12" i="10" s="1"/>
  <c r="E9" i="9"/>
  <c r="F9" i="9" s="1"/>
  <c r="E7" i="9"/>
  <c r="F7" i="9" s="1"/>
  <c r="E6" i="9"/>
  <c r="F6" i="9" s="1"/>
  <c r="E5" i="9"/>
  <c r="F5" i="9" s="1"/>
  <c r="E4" i="9"/>
  <c r="F4" i="9" s="1"/>
  <c r="D11" i="9"/>
  <c r="E11" i="9" s="1"/>
  <c r="F11" i="9" s="1"/>
  <c r="F5" i="8"/>
  <c r="E5" i="8"/>
  <c r="D6" i="8"/>
  <c r="F6" i="8" s="1"/>
  <c r="F24" i="8"/>
  <c r="E24" i="8"/>
  <c r="F23" i="8"/>
  <c r="E23" i="8"/>
  <c r="F22" i="8"/>
  <c r="E22" i="8"/>
  <c r="F21" i="8"/>
  <c r="E21" i="8"/>
  <c r="F20" i="8"/>
  <c r="E20" i="8"/>
  <c r="F15" i="8"/>
  <c r="E15" i="8"/>
  <c r="F14" i="8"/>
  <c r="E14" i="8"/>
  <c r="F13" i="8"/>
  <c r="E13" i="8"/>
  <c r="F12" i="8"/>
  <c r="E12" i="8"/>
  <c r="F11" i="8"/>
  <c r="E11" i="8"/>
  <c r="F9" i="8"/>
  <c r="E9" i="8"/>
  <c r="F8" i="8"/>
  <c r="E8" i="8"/>
  <c r="F7" i="8"/>
  <c r="E7" i="8"/>
  <c r="F3" i="8"/>
  <c r="E3" i="8"/>
  <c r="E4" i="8"/>
  <c r="F4" i="8"/>
  <c r="Q13" i="7"/>
  <c r="K27" i="6"/>
  <c r="J27" i="6"/>
  <c r="I27" i="6"/>
  <c r="H27" i="6"/>
  <c r="A6" i="6"/>
  <c r="A7" i="6" s="1"/>
  <c r="A8" i="6" s="1"/>
  <c r="A9" i="6" s="1"/>
  <c r="A10" i="6" s="1"/>
  <c r="A11" i="6" s="1"/>
  <c r="A12" i="6" s="1"/>
  <c r="A13" i="6" s="1"/>
  <c r="A14" i="6" s="1"/>
  <c r="A15" i="6" s="1"/>
  <c r="A16" i="6" s="1"/>
  <c r="A17" i="6" s="1"/>
  <c r="A18" i="6" s="1"/>
  <c r="A19" i="6" s="1"/>
  <c r="A20" i="6" s="1"/>
  <c r="A21" i="6" s="1"/>
  <c r="A22" i="6" s="1"/>
  <c r="A23" i="6" s="1"/>
  <c r="A24" i="6" s="1"/>
  <c r="A25" i="6" s="1"/>
  <c r="A26" i="6" s="1"/>
  <c r="A27" i="6" s="1"/>
  <c r="K28" i="5"/>
  <c r="J28" i="5"/>
  <c r="I28" i="5"/>
  <c r="H28" i="5"/>
  <c r="A6" i="5"/>
  <c r="A7" i="5" s="1"/>
  <c r="A8" i="5" s="1"/>
  <c r="A9" i="5" s="1"/>
  <c r="A10" i="5" s="1"/>
  <c r="A11" i="5" s="1"/>
  <c r="A12" i="5" s="1"/>
  <c r="A13" i="5" s="1"/>
  <c r="A14" i="5" s="1"/>
  <c r="A15" i="5" s="1"/>
  <c r="A16" i="5" s="1"/>
  <c r="A17" i="5" s="1"/>
  <c r="A18" i="5" s="1"/>
  <c r="A19" i="5" s="1"/>
  <c r="A20" i="5" s="1"/>
  <c r="A21" i="5" s="1"/>
  <c r="A22" i="5" s="1"/>
  <c r="A23" i="5" s="1"/>
  <c r="A24" i="5" s="1"/>
  <c r="A25" i="5" s="1"/>
  <c r="A26" i="5" s="1"/>
  <c r="A27" i="5" s="1"/>
  <c r="A28" i="5" s="1"/>
  <c r="A29" i="5" s="1"/>
  <c r="A30" i="5" s="1"/>
  <c r="K27" i="4"/>
  <c r="J27" i="4"/>
  <c r="I27" i="4"/>
  <c r="H27" i="4"/>
  <c r="A6" i="4"/>
  <c r="A7" i="4" s="1"/>
  <c r="A8" i="4" s="1"/>
  <c r="A9" i="4" s="1"/>
  <c r="A10" i="4" s="1"/>
  <c r="A11" i="4" s="1"/>
  <c r="A12" i="4" s="1"/>
  <c r="A13" i="4" s="1"/>
  <c r="A14" i="4" s="1"/>
  <c r="A15" i="4" s="1"/>
  <c r="A16" i="4" s="1"/>
  <c r="A17" i="4" s="1"/>
  <c r="A18" i="4" s="1"/>
  <c r="A19" i="4" s="1"/>
  <c r="A20" i="4" s="1"/>
  <c r="A21" i="4" s="1"/>
  <c r="A22" i="4" s="1"/>
  <c r="A23" i="4" s="1"/>
  <c r="A24" i="4" s="1"/>
  <c r="A25" i="4" s="1"/>
  <c r="A26" i="4" s="1"/>
  <c r="A27" i="4" s="1"/>
  <c r="A28" i="4" s="1"/>
  <c r="A29" i="4" s="1"/>
  <c r="F14" i="1"/>
  <c r="F18" i="1"/>
  <c r="F17" i="1"/>
  <c r="F16" i="1"/>
  <c r="F15" i="1"/>
  <c r="F13" i="1"/>
  <c r="F12" i="1"/>
  <c r="F11" i="1"/>
  <c r="F10" i="1"/>
  <c r="F9" i="1"/>
  <c r="F8" i="1"/>
  <c r="F7" i="1"/>
  <c r="F6" i="1"/>
  <c r="F5" i="1"/>
  <c r="F4" i="1"/>
  <c r="F3" i="1"/>
  <c r="F20" i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E12" i="18"/>
  <c r="AA13" i="16"/>
  <c r="K20" i="9"/>
  <c r="E15" i="18"/>
  <c r="C7" i="18"/>
  <c r="C16" i="18" s="1"/>
  <c r="E14" i="18"/>
  <c r="J22" i="9" l="1"/>
  <c r="Z18" i="16"/>
  <c r="AB17" i="16"/>
  <c r="Y15" i="16"/>
  <c r="AA5" i="16"/>
  <c r="A101" i="25"/>
  <c r="A102" i="25" s="1"/>
  <c r="A104" i="25" s="1"/>
  <c r="A105" i="25" s="1"/>
  <c r="A106" i="25" s="1"/>
  <c r="A107" i="25" s="1"/>
  <c r="AB12" i="16"/>
  <c r="B31" i="15"/>
  <c r="N3" i="16"/>
  <c r="K14" i="9"/>
  <c r="AA10" i="16"/>
  <c r="AA12" i="16"/>
  <c r="AB8" i="16"/>
  <c r="AA20" i="16"/>
  <c r="Y20" i="16"/>
  <c r="D15" i="18"/>
  <c r="Y19" i="16"/>
  <c r="Z19" i="16"/>
  <c r="Y18" i="16"/>
  <c r="Y12" i="16"/>
  <c r="W3" i="16"/>
  <c r="AB4" i="16"/>
  <c r="AB15" i="16"/>
  <c r="W9" i="16"/>
  <c r="W14" i="16"/>
  <c r="G14" i="8"/>
  <c r="D13" i="10" s="1"/>
  <c r="G13" i="10" s="1"/>
  <c r="G3" i="8"/>
  <c r="D2" i="10" s="1"/>
  <c r="G9" i="8"/>
  <c r="D8" i="10" s="1"/>
  <c r="G20" i="8"/>
  <c r="D19" i="10" s="1"/>
  <c r="G19" i="10" s="1"/>
  <c r="B30" i="15"/>
  <c r="W16" i="16"/>
  <c r="AB10" i="16"/>
  <c r="AB16" i="16"/>
  <c r="M5" i="16"/>
  <c r="W13" i="16"/>
  <c r="N5" i="16"/>
  <c r="H23" i="9"/>
  <c r="H26" i="9" s="1"/>
  <c r="K3" i="16"/>
  <c r="Z17" i="16"/>
  <c r="G13" i="8"/>
  <c r="D12" i="10" s="1"/>
  <c r="G12" i="10" s="1"/>
  <c r="AB14" i="16"/>
  <c r="W7" i="16"/>
  <c r="Y7" i="16"/>
  <c r="G8" i="8"/>
  <c r="D7" i="10" s="1"/>
  <c r="G12" i="8"/>
  <c r="D11" i="10" s="1"/>
  <c r="W15" i="16"/>
  <c r="K22" i="9"/>
  <c r="F21" i="10"/>
  <c r="K12" i="9"/>
  <c r="E11" i="10"/>
  <c r="E10" i="10"/>
  <c r="K11" i="9"/>
  <c r="L3" i="16"/>
  <c r="F26" i="8"/>
  <c r="Y4" i="16"/>
  <c r="Y8" i="16"/>
  <c r="Y11" i="16"/>
  <c r="K13" i="9"/>
  <c r="W8" i="16"/>
  <c r="AA14" i="16"/>
  <c r="I10" i="9"/>
  <c r="J10" i="9" s="1"/>
  <c r="F9" i="10" s="1"/>
  <c r="G9" i="10" s="1"/>
  <c r="G4" i="8"/>
  <c r="D3" i="10" s="1"/>
  <c r="E26" i="8"/>
  <c r="AA15" i="16"/>
  <c r="Z16" i="16"/>
  <c r="Y13" i="16"/>
  <c r="Z20" i="16"/>
  <c r="G5" i="8"/>
  <c r="D4" i="10" s="1"/>
  <c r="W18" i="16"/>
  <c r="W4" i="16"/>
  <c r="G11" i="8"/>
  <c r="D10" i="10" s="1"/>
  <c r="E20" i="10"/>
  <c r="Z3" i="16"/>
  <c r="Z5" i="16"/>
  <c r="Z7" i="16"/>
  <c r="Z9" i="16"/>
  <c r="Z11" i="16"/>
  <c r="W12" i="16"/>
  <c r="M18" i="25"/>
  <c r="W6" i="16"/>
  <c r="C11" i="18"/>
  <c r="C13" i="18"/>
  <c r="F15" i="18"/>
  <c r="D11" i="18"/>
  <c r="C14" i="18"/>
  <c r="D13" i="18"/>
  <c r="G18" i="10"/>
  <c r="B13" i="18"/>
  <c r="F13" i="18"/>
  <c r="B11" i="18"/>
  <c r="C12" i="18"/>
  <c r="F12" i="18"/>
  <c r="F14" i="18"/>
  <c r="D12" i="18"/>
  <c r="F11" i="18"/>
  <c r="K19" i="9"/>
  <c r="I18" i="10" s="1"/>
  <c r="Y16" i="16"/>
  <c r="G7" i="8"/>
  <c r="D6" i="10" s="1"/>
  <c r="AA11" i="16"/>
  <c r="Z12" i="16"/>
  <c r="E6" i="8"/>
  <c r="E16" i="8" s="1"/>
  <c r="G15" i="8"/>
  <c r="D14" i="10" s="1"/>
  <c r="G14" i="10" s="1"/>
  <c r="G22" i="8"/>
  <c r="J7" i="9"/>
  <c r="F6" i="10" s="1"/>
  <c r="AB3" i="16"/>
  <c r="Y14" i="16"/>
  <c r="D16" i="18"/>
  <c r="D14" i="18"/>
  <c r="C15" i="18"/>
  <c r="K5" i="16"/>
  <c r="AB5" i="16"/>
  <c r="H9" i="9"/>
  <c r="J9" i="9" s="1"/>
  <c r="G24" i="10"/>
  <c r="J24" i="10" s="1"/>
  <c r="AB13" i="16"/>
  <c r="AB20" i="16"/>
  <c r="H3" i="9"/>
  <c r="J3" i="9" s="1"/>
  <c r="F2" i="10" s="1"/>
  <c r="I23" i="9"/>
  <c r="J17" i="9"/>
  <c r="F16" i="10" s="1"/>
  <c r="Y6" i="16"/>
  <c r="Z8" i="16"/>
  <c r="Y10" i="16"/>
  <c r="AB18" i="16"/>
  <c r="E17" i="10"/>
  <c r="K18" i="9"/>
  <c r="I17" i="10" s="1"/>
  <c r="F26" i="9"/>
  <c r="F3" i="9"/>
  <c r="E16" i="9"/>
  <c r="Z14" i="16"/>
  <c r="AA18" i="16"/>
  <c r="F16" i="8"/>
  <c r="H8" i="9"/>
  <c r="J8" i="9" s="1"/>
  <c r="W20" i="16"/>
  <c r="Z4" i="16"/>
  <c r="AB19" i="16"/>
  <c r="AA19" i="16"/>
  <c r="M17" i="24"/>
  <c r="M16" i="24"/>
  <c r="D16" i="9"/>
  <c r="D27" i="9" s="1"/>
  <c r="AB11" i="16"/>
  <c r="E3" i="10"/>
  <c r="K4" i="9"/>
  <c r="AA3" i="16"/>
  <c r="I5" i="9"/>
  <c r="H5" i="9"/>
  <c r="E26" i="9"/>
  <c r="B15" i="18"/>
  <c r="B16" i="18"/>
  <c r="B12" i="18"/>
  <c r="G16" i="9"/>
  <c r="G21" i="8"/>
  <c r="G24" i="8"/>
  <c r="AA7" i="16"/>
  <c r="W10" i="16"/>
  <c r="K15" i="9"/>
  <c r="G23" i="8"/>
  <c r="AA4" i="16"/>
  <c r="Z6" i="16"/>
  <c r="AA8" i="16"/>
  <c r="AA17" i="16"/>
  <c r="Z15" i="16"/>
  <c r="J6" i="9"/>
  <c r="W5" i="16"/>
  <c r="W11" i="16"/>
  <c r="Y17" i="16"/>
  <c r="A109" i="25" l="1"/>
  <c r="A110" i="25" s="1"/>
  <c r="A112" i="25" s="1"/>
  <c r="A113" i="25" s="1"/>
  <c r="A115" i="25" s="1"/>
  <c r="I11" i="10"/>
  <c r="I14" i="10"/>
  <c r="G11" i="10"/>
  <c r="F27" i="8"/>
  <c r="I13" i="10"/>
  <c r="J13" i="10" s="1"/>
  <c r="G6" i="10"/>
  <c r="I19" i="10"/>
  <c r="J19" i="10" s="1"/>
  <c r="I12" i="10"/>
  <c r="J12" i="10" s="1"/>
  <c r="E27" i="8"/>
  <c r="G10" i="10"/>
  <c r="I3" i="10"/>
  <c r="G3" i="10"/>
  <c r="K17" i="9"/>
  <c r="I16" i="10" s="1"/>
  <c r="J14" i="10"/>
  <c r="I10" i="10"/>
  <c r="K10" i="9"/>
  <c r="I9" i="10" s="1"/>
  <c r="J9" i="10" s="1"/>
  <c r="G6" i="8"/>
  <c r="G16" i="8" s="1"/>
  <c r="F8" i="10"/>
  <c r="G8" i="10" s="1"/>
  <c r="K9" i="9"/>
  <c r="I8" i="10" s="1"/>
  <c r="D21" i="10"/>
  <c r="G21" i="10" s="1"/>
  <c r="I21" i="10"/>
  <c r="H16" i="9"/>
  <c r="H27" i="9" s="1"/>
  <c r="J18" i="10"/>
  <c r="J23" i="9"/>
  <c r="I26" i="9"/>
  <c r="K7" i="9"/>
  <c r="I6" i="10" s="1"/>
  <c r="J6" i="10" s="1"/>
  <c r="D23" i="10"/>
  <c r="G23" i="10" s="1"/>
  <c r="I23" i="10"/>
  <c r="I20" i="10"/>
  <c r="D20" i="10"/>
  <c r="G26" i="8"/>
  <c r="J5" i="9"/>
  <c r="I16" i="9"/>
  <c r="E2" i="10"/>
  <c r="F16" i="9"/>
  <c r="F27" i="9" s="1"/>
  <c r="E32" i="10" s="1"/>
  <c r="K3" i="9"/>
  <c r="I2" i="10" s="1"/>
  <c r="F5" i="10"/>
  <c r="K6" i="9"/>
  <c r="D22" i="10"/>
  <c r="J11" i="10"/>
  <c r="G16" i="10"/>
  <c r="E27" i="9"/>
  <c r="K8" i="9"/>
  <c r="I7" i="10" s="1"/>
  <c r="F7" i="10"/>
  <c r="G7" i="10" s="1"/>
  <c r="E25" i="10"/>
  <c r="G17" i="10"/>
  <c r="J17" i="10" s="1"/>
  <c r="A118" i="25" l="1"/>
  <c r="A119" i="25" s="1"/>
  <c r="A120" i="25" s="1"/>
  <c r="A121" i="25" s="1"/>
  <c r="A124" i="25" s="1"/>
  <c r="A125" i="25" s="1"/>
  <c r="A126" i="25" s="1"/>
  <c r="A128" i="25" s="1"/>
  <c r="A131" i="25" s="1"/>
  <c r="A132" i="25" s="1"/>
  <c r="A133" i="25" s="1"/>
  <c r="A134" i="25" s="1"/>
  <c r="A135" i="25" s="1"/>
  <c r="A136" i="25" s="1"/>
  <c r="A139" i="25" s="1"/>
  <c r="A140" i="25" s="1"/>
  <c r="A141" i="25" s="1"/>
  <c r="J3" i="10"/>
  <c r="D5" i="10"/>
  <c r="D15" i="10" s="1"/>
  <c r="I5" i="10"/>
  <c r="J16" i="10"/>
  <c r="I27" i="9"/>
  <c r="J21" i="10"/>
  <c r="J10" i="10"/>
  <c r="J7" i="10"/>
  <c r="J8" i="10"/>
  <c r="F22" i="10"/>
  <c r="F25" i="10" s="1"/>
  <c r="K23" i="9"/>
  <c r="I22" i="10" s="1"/>
  <c r="J26" i="9"/>
  <c r="K26" i="9" s="1"/>
  <c r="I25" i="10" s="1"/>
  <c r="E15" i="10"/>
  <c r="E26" i="10" s="1"/>
  <c r="E33" i="10" s="1"/>
  <c r="G2" i="10"/>
  <c r="J2" i="10" s="1"/>
  <c r="G27" i="8"/>
  <c r="D25" i="10"/>
  <c r="D26" i="10" s="1"/>
  <c r="G20" i="10"/>
  <c r="J20" i="10"/>
  <c r="F4" i="10"/>
  <c r="J16" i="9"/>
  <c r="K16" i="9" s="1"/>
  <c r="K5" i="9"/>
  <c r="I4" i="10" s="1"/>
  <c r="J23" i="10"/>
  <c r="G5" i="10"/>
  <c r="J5" i="10" s="1"/>
  <c r="A144" i="25" l="1"/>
  <c r="A145" i="25" s="1"/>
  <c r="A146" i="25" s="1"/>
  <c r="A147" i="25" s="1"/>
  <c r="A148" i="25" s="1"/>
  <c r="A149" i="25" s="1"/>
  <c r="A150" i="25" s="1"/>
  <c r="A151" i="25" s="1"/>
  <c r="A152" i="25" s="1"/>
  <c r="A153" i="25" s="1"/>
  <c r="A154" i="25" s="1"/>
  <c r="A155" i="25" s="1"/>
  <c r="A157" i="25" s="1"/>
  <c r="A158" i="25" s="1"/>
  <c r="A159" i="25" s="1"/>
  <c r="A160" i="25" s="1"/>
  <c r="A161" i="25" s="1"/>
  <c r="A162" i="25" s="1"/>
  <c r="A163" i="25" s="1"/>
  <c r="A164" i="25" s="1"/>
  <c r="A165" i="25" s="1"/>
  <c r="A166" i="25" s="1"/>
  <c r="A167" i="25" s="1"/>
  <c r="A168" i="25" s="1"/>
  <c r="A169" i="25" s="1"/>
  <c r="A170" i="25" s="1"/>
  <c r="A171" i="25" s="1"/>
  <c r="A172" i="25" s="1"/>
  <c r="A173" i="25" s="1"/>
  <c r="A174" i="25" s="1"/>
  <c r="A175" i="25" s="1"/>
  <c r="A176" i="25" s="1"/>
  <c r="A178" i="25" s="1"/>
  <c r="A179" i="25" s="1"/>
  <c r="A180" i="25" s="1"/>
  <c r="A181" i="25" s="1"/>
  <c r="A182" i="25" s="1"/>
  <c r="A183" i="25" s="1"/>
  <c r="A184" i="25" s="1"/>
  <c r="A185" i="25" s="1"/>
  <c r="A186" i="25" s="1"/>
  <c r="A187" i="25" s="1"/>
  <c r="A188" i="25" s="1"/>
  <c r="A189" i="25" s="1"/>
  <c r="A190" i="25" s="1"/>
  <c r="A191" i="25" s="1"/>
  <c r="A192" i="25" s="1"/>
  <c r="A193" i="25" s="1"/>
  <c r="A194" i="25" s="1"/>
  <c r="A195" i="25" s="1"/>
  <c r="K27" i="9"/>
  <c r="I26" i="10" s="1"/>
  <c r="J27" i="9"/>
  <c r="F32" i="10" s="1"/>
  <c r="I15" i="10"/>
  <c r="G22" i="10"/>
  <c r="G25" i="10" s="1"/>
  <c r="J25" i="10" s="1"/>
  <c r="D32" i="10"/>
  <c r="G4" i="10"/>
  <c r="J4" i="10" s="1"/>
  <c r="F15" i="10"/>
  <c r="F26" i="10" s="1"/>
  <c r="F33" i="10" l="1"/>
  <c r="G15" i="10"/>
  <c r="G26" i="10" s="1"/>
  <c r="J22" i="10"/>
  <c r="D33" i="10"/>
  <c r="G32" i="10"/>
  <c r="G33" i="10" s="1"/>
  <c r="J26" i="10"/>
  <c r="J15" i="10"/>
</calcChain>
</file>

<file path=xl/comments1.xml><?xml version="1.0" encoding="utf-8"?>
<comments xmlns="http://schemas.openxmlformats.org/spreadsheetml/2006/main">
  <authors>
    <author>Малинский Михаил Станиславович</author>
  </authors>
  <commentList>
    <comment ref="C22" authorId="0" shapeId="0">
      <text>
        <r>
          <rPr>
            <b/>
            <sz val="8"/>
            <color indexed="81"/>
            <rFont val="Tahoma"/>
            <family val="2"/>
            <charset val="204"/>
          </rPr>
          <t>Малинский Михаил Станиславович:</t>
        </r>
        <r>
          <rPr>
            <sz val="8"/>
            <color indexed="81"/>
            <rFont val="Tahoma"/>
            <family val="2"/>
            <charset val="204"/>
          </rPr>
          <t xml:space="preserve">
добавил СТМП-Зеленоград (собственник объектов)</t>
        </r>
      </text>
    </comment>
  </commentList>
</comments>
</file>

<file path=xl/comments2.xml><?xml version="1.0" encoding="utf-8"?>
<comments xmlns="http://schemas.openxmlformats.org/spreadsheetml/2006/main">
  <authors>
    <author>Емелина Марина Владимировна</author>
  </authors>
  <commentList>
    <comment ref="D3" authorId="0" shapeId="0">
      <text>
        <r>
          <rPr>
            <b/>
            <sz val="9"/>
            <color indexed="81"/>
            <rFont val="Tahoma"/>
            <family val="2"/>
            <charset val="204"/>
          </rPr>
          <t xml:space="preserve">от 01.04.2014
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comments3.xml><?xml version="1.0" encoding="utf-8"?>
<comments xmlns="http://schemas.openxmlformats.org/spreadsheetml/2006/main">
  <authors>
    <author>Емелина Марина Владимировна</author>
  </authors>
  <commentList>
    <comment ref="I13" authorId="0" shapeId="0">
      <text>
        <r>
          <rPr>
            <b/>
            <sz val="9"/>
            <color indexed="81"/>
            <rFont val="Tahoma"/>
            <family val="2"/>
            <charset val="204"/>
          </rPr>
          <t>в Спарке 310 тыс. в 2014 году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204"/>
          </rPr>
          <t>нет данных по доле выручки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  <comment ref="D19" authorId="0" shapeId="0">
      <text>
        <r>
          <rPr>
            <b/>
            <sz val="9"/>
            <color indexed="81"/>
            <rFont val="Tahoma"/>
            <family val="2"/>
            <charset val="204"/>
          </rPr>
          <t>нет данных по доле выручки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<sst xmlns="http://schemas.openxmlformats.org/spreadsheetml/2006/main" count="3747" uniqueCount="1547">
  <si>
    <t>ОАО "Вимм Биль Данн"</t>
  </si>
  <si>
    <t>№ п/п</t>
  </si>
  <si>
    <t>Название организации</t>
  </si>
  <si>
    <t>Заключение направлено в ДНПП</t>
  </si>
  <si>
    <t>Требуется доработка</t>
  </si>
  <si>
    <t>да</t>
  </si>
  <si>
    <t>ООО «Кока-Кола ЭйчБиСи Евразия»</t>
  </si>
  <si>
    <t>ЗАО ХЛЕБОЗАВОД № 28</t>
  </si>
  <si>
    <t>ЗАО ХЛЕБОЗАВОД № 24</t>
  </si>
  <si>
    <t>ЗАО "Торговый дом "Сласти"</t>
  </si>
  <si>
    <t>ОАО  "Кондитерско-булочный комбинат "Простор"</t>
  </si>
  <si>
    <t>ОАО "Кондитерско-булочный комбинат "Черемушки"</t>
  </si>
  <si>
    <t>Открытое акционерное общество  "Царицыно"</t>
  </si>
  <si>
    <t>ОАО «Останкинский мясоперерабатывающий комбинат"</t>
  </si>
  <si>
    <t>нет документов</t>
  </si>
  <si>
    <t>ОАО «Черкизовский мясоперерабатывающий комбинат"</t>
  </si>
  <si>
    <t>ОАО "Рот Фронт"</t>
  </si>
  <si>
    <t>ОАО "Московская кондитерская фабрика "Красный октябрь"</t>
  </si>
  <si>
    <t>ОАО "Кондитерский концерн Бабаевский"</t>
  </si>
  <si>
    <t>ОАО "Московский мельничный комбинат № 3"</t>
  </si>
  <si>
    <t>не представлен отчет</t>
  </si>
  <si>
    <t>Указан ОКВЭД в форме 1 ФСС: раздел 8 - виды экономической деятельности</t>
  </si>
  <si>
    <t>заполнено</t>
  </si>
  <si>
    <t>ОАО МТЗ Трансмаш</t>
  </si>
  <si>
    <t>ОАО МТЗК</t>
  </si>
  <si>
    <t>ООО Макиз-Фарма</t>
  </si>
  <si>
    <t>ОАО ПЭФ Союз</t>
  </si>
  <si>
    <t>Инвестиции за последние 5 лет на 1 ГА, тыс.  руб.</t>
  </si>
  <si>
    <t>Выручка за последний год на 1 ГА,  тыс. руб.</t>
  </si>
  <si>
    <t>ФОТ за последний год на 1 ГА , тыс. руб.</t>
  </si>
  <si>
    <t>Средняя заработная плата сотрудников за последний год, руб.</t>
  </si>
  <si>
    <t>нет данных</t>
  </si>
  <si>
    <t>в работе</t>
  </si>
  <si>
    <t>РЕЕСТР ЗАЯВОК НА СТАТУС ПРОМЫШЛЕННОГО КОМПЛЕКСА</t>
  </si>
  <si>
    <t>Синикон</t>
  </si>
  <si>
    <t>Предварительный итоговый коэффициент</t>
  </si>
  <si>
    <t>ВНИИЭМ</t>
  </si>
  <si>
    <t>Аэроэлектромаш</t>
  </si>
  <si>
    <t>Фацер</t>
  </si>
  <si>
    <t>Хлебокомбинат Пеко</t>
  </si>
  <si>
    <t>Биннофарм</t>
  </si>
  <si>
    <t>Века Рус</t>
  </si>
  <si>
    <t>поступят на экспертизу в ближайшие 2 дня</t>
  </si>
  <si>
    <t>Документы</t>
  </si>
  <si>
    <t>неполностью, но можно рассчитать экономические показатели</t>
  </si>
  <si>
    <t>отсутсвие документов для возможности расчета показателей</t>
  </si>
  <si>
    <t>Примечание</t>
  </si>
  <si>
    <t>нет данных по площади ЗУ, не можем расчитать показатели на 1 ГА</t>
  </si>
  <si>
    <t>10 предприятий по поданным документам проходят на статус ПК по экономическим показателям</t>
  </si>
  <si>
    <r>
      <t xml:space="preserve">есть данные по УК, которые учитываются при расчете средней ЗП. </t>
    </r>
    <r>
      <rPr>
        <sz val="11"/>
        <color rgb="FFFF0000"/>
        <rFont val="Calibri"/>
        <family val="2"/>
        <charset val="204"/>
        <scheme val="minor"/>
      </rPr>
      <t>Имеются обособленные подразделения, поэтому показатель по ФОТ и зп может быть скорректирован</t>
    </r>
  </si>
  <si>
    <t>социально-значимая отрасль</t>
  </si>
  <si>
    <t>отсутствие документов для возможности расчета показателей</t>
  </si>
  <si>
    <t>ОКВЭД не относится к обратывающей промышленности</t>
  </si>
  <si>
    <t>Предварительно соответствуют критерию: да/нет</t>
  </si>
  <si>
    <t>БАЗОВЫЕ ПОКАЗАТЕЛИ</t>
  </si>
  <si>
    <t>ПОКАЗАТЕЛИ С УЧЕТОМ ОТРАСЛЕВЫХ КОЭФФИЦИЕНТОВ</t>
  </si>
  <si>
    <t xml:space="preserve">нет </t>
  </si>
  <si>
    <t>нет, если будет подана заявка на 2 земельных участка, да, если на один</t>
  </si>
  <si>
    <t>нет</t>
  </si>
  <si>
    <t>11 предприятий по поданным документам проходят на статус ПК по экономическим показателям</t>
  </si>
  <si>
    <t>все</t>
  </si>
  <si>
    <t>почти все документы, кроме аудиторского заключения</t>
  </si>
  <si>
    <t>12 предприятий по поданным документам проходят на статус ПК по экономическим показателям</t>
  </si>
  <si>
    <t>почти все документы, кроме аудиторского заключения и копии отчета о движении денежных средств за 2010-2012 гг.</t>
  </si>
  <si>
    <t>почти все документы, кроме подтверждения лизинговых платежей и копии Формы № 1</t>
  </si>
  <si>
    <t>почти все документы, кроме копии некоторых приложений Формы 4 - ФСС</t>
  </si>
  <si>
    <t>Синикон (1 участок)</t>
  </si>
  <si>
    <t>ЗАО ХЛЕБОЗАВОД № 28*</t>
  </si>
  <si>
    <t>ЗАО ХЛЕБОЗАВОД № 24*</t>
  </si>
  <si>
    <t>ОАО "Московский мельничный комбинат № 3"*</t>
  </si>
  <si>
    <t>* социально-значимая отрасль</t>
  </si>
  <si>
    <t>ОАО "Царицыно"</t>
  </si>
  <si>
    <t>ООО "Макиз-Фарма"</t>
  </si>
  <si>
    <t>ОАО "Аэроэлектромаш"</t>
  </si>
  <si>
    <t>ОАО "Московский тормозной завод Трансмаш"</t>
  </si>
  <si>
    <t>ООО "Века Рус"</t>
  </si>
  <si>
    <t>ООО "Синикон" (1 участок)</t>
  </si>
  <si>
    <t>ОАО «Производственно - Экспериментальная Фабрика «СОЮЗ»</t>
  </si>
  <si>
    <t>АО "Биннофарм"</t>
  </si>
  <si>
    <t>АО "Корпорация "ВНИИЭМ" («Научно-производственная корпорация «Космические системы мониторинга, информационно-управляющие и электромеханические комплексы» имени А.Г. Иосифьяна»)</t>
  </si>
  <si>
    <t>ОАО "Московский трубозаготовительный комбинат"</t>
  </si>
  <si>
    <t>13 предприятий по поданным документам проходят на статус ПК по экономическим показателям</t>
  </si>
  <si>
    <t>Налог на прибыль (18%), руб.</t>
  </si>
  <si>
    <t>Налог на прибыль (13,5%), руб.</t>
  </si>
  <si>
    <t>Выпадающие доходы, руб.</t>
  </si>
  <si>
    <t>Налоговая база за 2014 год, руб</t>
  </si>
  <si>
    <t>от налоговой базы</t>
  </si>
  <si>
    <t>нет приложения 5, расчета налога</t>
  </si>
  <si>
    <t>ИТОГО по предприятиям, предварительно соответствующим критериям</t>
  </si>
  <si>
    <t>ИТОГО по прочим заявкам</t>
  </si>
  <si>
    <t>ИТОГО ПО ВСЕМ ЗАЯВКАМ</t>
  </si>
  <si>
    <t>нет копии расчета налога на прибыль</t>
  </si>
  <si>
    <t>Земельный налог за 2014 год, руб</t>
  </si>
  <si>
    <t>Льгота по земельному налогу за 2014 год, руб. (20%)</t>
  </si>
  <si>
    <t>Налог на имущество за 2014 год, руб.</t>
  </si>
  <si>
    <t>Льгота</t>
  </si>
  <si>
    <t>ИТОГО Выпадающие доходы, руб.</t>
  </si>
  <si>
    <t>Кадастровый номер участка не совпадает в свидетельстве о собственности и декларации по земельному налогу</t>
  </si>
  <si>
    <t>Кадастровая стоимость земельного участка с сайта Росреестра, руб.</t>
  </si>
  <si>
    <t>Кадастровая стоимость взята с сайта Росреестра, не представлены копии договоров аренды с актуальными расчетами арендной платы</t>
  </si>
  <si>
    <t>Выпадающие доходы по земельному налогу, руб.</t>
  </si>
  <si>
    <t>Выпадающие доходы по арендной плате, руб.</t>
  </si>
  <si>
    <t>Арендная плата (1,5%), руб.</t>
  </si>
  <si>
    <t>Арендная плата (0,3%), руб.</t>
  </si>
  <si>
    <t>Выпадающие доходы по налогу на прибыль, руб.</t>
  </si>
  <si>
    <t>аренда</t>
  </si>
  <si>
    <t xml:space="preserve">Необходимость отчета аудитора: да/нет </t>
  </si>
  <si>
    <t>Причина</t>
  </si>
  <si>
    <t>2.1.4.2. Заявитель планирует учитывать суммы платежей по заключенным договорам лизинга при расчете показателей деятельности, установленных пунктами 4.1.1 и 7.1.1 Перечня требований при присвоении статуса промышленного комплекса, технопарка, управляющей компании технопарка, якорного резидента технопарка</t>
  </si>
  <si>
    <t>2.1.4.1. В собственности заявителя находились за период проверки иные объекты недвижимого имущества, которые не указаны в заявлении на присвоение статуса</t>
  </si>
  <si>
    <t>2.1.4.1. В собственности заявителя находились за период проверки иные объекты недвижимого имущества, которые не указаны в заявлении на присвоение статуса
2.1.4.2. Заявитель планирует учитывать суммы платежей по заключенным договорам лизинга при расчете показателей деятельности, установленных пунктами 4.1.1 и 7.1.1 Перечня требований при присвоении статуса промышленного комплекса, технопарка, управляющей компании технопарка, якорного резидента технопарка</t>
  </si>
  <si>
    <t>2.1.4.1. В собственности заявителя находились за период проверки иные объекты недвижимого имущества, которые не указаны в заявлении на присвоение статуса
2.1.4.2. Заявитель планирует учитывать суммы платежей по заключенным договорам лизинга при расчете показателей деятельности, установленных пунктами 4.1.1 и 7.1.1 Перечня требований при присвоении статуса промышленного комплекса, технопарка, управляющей компании технопарка, якорного резидента технопарка
2.1.4.4. Заявитель планирует учитывать основные средства, внесенные в уставный капитал заявителя при расчете показателей деятельности, установленных пунктами 4.1.1 и 7.1.1 Перечня требований</t>
  </si>
  <si>
    <t>Наличие ЭЦП: да/нет</t>
  </si>
  <si>
    <t>земля в Саратовский области</t>
  </si>
  <si>
    <t>Егоренков Павел Николаевич</t>
  </si>
  <si>
    <t>Заместитель генерального директора по экономике и инвестициям</t>
  </si>
  <si>
    <t>(499) 973-59-73 доб. 4-09</t>
  </si>
  <si>
    <t>ОКВЭД</t>
  </si>
  <si>
    <t>15.51</t>
  </si>
  <si>
    <t>не представлена</t>
  </si>
  <si>
    <t>Выручка по декларации по налогу на прибыль, тыс. руб.</t>
  </si>
  <si>
    <t>Отклонение</t>
  </si>
  <si>
    <t>15.81</t>
  </si>
  <si>
    <t>15.98.2</t>
  </si>
  <si>
    <t>15.13</t>
  </si>
  <si>
    <t>15.84</t>
  </si>
  <si>
    <t>15.84.2</t>
  </si>
  <si>
    <t>24.42</t>
  </si>
  <si>
    <t>35.20.4</t>
  </si>
  <si>
    <t>делают</t>
  </si>
  <si>
    <t>нет, делать не будут</t>
  </si>
  <si>
    <t xml:space="preserve">смена гендиректора, после 20.02.2016 вернутся к процессу </t>
  </si>
  <si>
    <t>15.61.2</t>
  </si>
  <si>
    <t>да, 20.02.2016</t>
  </si>
  <si>
    <t>Выручка за последний год на 1 ГА,  тыс. руб. (по справке-подтверждению)</t>
  </si>
  <si>
    <t>Выручка за последний год на 1 ГА,  тыс. руб. (по декларации по налогу на прибыль)</t>
  </si>
  <si>
    <t>Балл</t>
  </si>
  <si>
    <t>Доход по справке-подтверждению основного экономического вида деятельности, тыс. руб.</t>
  </si>
  <si>
    <t>Смирнова Наталия Леонидовна</t>
  </si>
  <si>
    <t>ФИО</t>
  </si>
  <si>
    <t>Должность</t>
  </si>
  <si>
    <t>Телефон</t>
  </si>
  <si>
    <t>Эл почта</t>
  </si>
  <si>
    <t>Начальник финансового отдела</t>
  </si>
  <si>
    <t>8-499-320-21-66, доб. 13-94</t>
  </si>
  <si>
    <t>nsmirnova@tsaritsyno.ru</t>
  </si>
  <si>
    <t>Неретина Наталья Владимировна</t>
  </si>
  <si>
    <t>Руководитель группы, Экономический отдел</t>
  </si>
  <si>
    <t>(495) 780-37-60 доб. 3-52</t>
  </si>
  <si>
    <t>Neretina.Natalya@mtz-transmash.ru</t>
  </si>
  <si>
    <t>Ртищев Сергей</t>
  </si>
  <si>
    <t>Заместитель начальника отдела договорно-правовой и претензионно-исковой работы Юридического департамента ООО "Объединенные кондитеры"</t>
  </si>
  <si>
    <t>8 (495) 730-69-33;  8-910-470-77-94</t>
  </si>
  <si>
    <t>Sergey.Rtishev@uniconf.ru</t>
  </si>
  <si>
    <t>Egorenkov.Pavel@mtz-transmash.ru</t>
  </si>
  <si>
    <t>Марина Эйзина</t>
  </si>
  <si>
    <t>Заместитель главного бухгалтера по налогообложению</t>
  </si>
  <si>
    <t>7 495 745 80 80 доб.127 58</t>
  </si>
  <si>
    <t>Marina.Eyzina@pepsico.com</t>
  </si>
  <si>
    <t>Киселева Елена</t>
  </si>
  <si>
    <t>Экономист ОАО «ЧМПЗ» Служба производственного планирования и контроля</t>
  </si>
  <si>
    <t>e.kiseleva@cherkizovo.com</t>
  </si>
  <si>
    <t>Захарцева Надежда Николаевна</t>
  </si>
  <si>
    <t>Главный бухгалтер</t>
  </si>
  <si>
    <t>gl_buh24@mail.ru</t>
  </si>
  <si>
    <t>7 985 261 35 62</t>
  </si>
  <si>
    <t>Директор по связям с органами государственной власти в РФ и странах СНГ</t>
  </si>
  <si>
    <t xml:space="preserve">Воробьев Алексей Георгиевич </t>
  </si>
  <si>
    <t>7 916 526 67 24</t>
  </si>
  <si>
    <t xml:space="preserve">Родионова Светлана Викторовна </t>
  </si>
  <si>
    <t xml:space="preserve">Начальник финансового отдела </t>
  </si>
  <si>
    <t>7 916 141 57 17</t>
  </si>
  <si>
    <t xml:space="preserve">директор Департамента правового обеспечения </t>
  </si>
  <si>
    <t xml:space="preserve">Дорошенко Андрей Владимирович </t>
  </si>
  <si>
    <t>7 905 789 33 10</t>
  </si>
  <si>
    <t xml:space="preserve">Абрамов Алексей Николаевич </t>
  </si>
  <si>
    <t xml:space="preserve">технический директор </t>
  </si>
  <si>
    <t xml:space="preserve">Славов Валерий Анатольевич </t>
  </si>
  <si>
    <t>7 985 784 95 60</t>
  </si>
  <si>
    <t xml:space="preserve">финансовый директор ГК «Объединенные кондитеры» </t>
  </si>
  <si>
    <t>Плановая дата подачи заявки</t>
  </si>
  <si>
    <t>начало марта</t>
  </si>
  <si>
    <t>готовится отчет аудитора</t>
  </si>
  <si>
    <t>7(495)788-32-32, доб.11491</t>
  </si>
  <si>
    <t>Статус подготовки заявки</t>
  </si>
  <si>
    <t>конец февраля - начало марта</t>
  </si>
  <si>
    <t>досбор документов, решение вопроса с ЭЦП или подача заявки через ДНПП</t>
  </si>
  <si>
    <t>конец марта</t>
  </si>
  <si>
    <t>делают ЭЦП (26.02.2016), завод не работает до 24.02.2016</t>
  </si>
  <si>
    <t>готовится приказ по назначению ответственного</t>
  </si>
  <si>
    <t>смена гендиректора, принятие решение подавать заявку на ПК или ИПП</t>
  </si>
  <si>
    <t>отказались от подачи заявки в связи с нерешенными вопросами по имущественному комплексу</t>
  </si>
  <si>
    <t>* социально-значимые отрасли</t>
  </si>
  <si>
    <t>Проверка комплектности документов</t>
  </si>
  <si>
    <t xml:space="preserve">Начало экспертиза (пилотные компании)
Взаимодействие ОИВ через ЭДО.
</t>
  </si>
  <si>
    <t>Окончание экспертизы</t>
  </si>
  <si>
    <t xml:space="preserve">МВК (пилотные компании)
</t>
  </si>
  <si>
    <t xml:space="preserve">Выпуск РПМ (пилотные компании) получивших статусы </t>
  </si>
  <si>
    <t xml:space="preserve">Внесение в Реестр (и опубликование на портале) </t>
  </si>
  <si>
    <t>ДНППиП</t>
  </si>
  <si>
    <t>ДЭПИР, ДГИ, ГИН с ДНППиП</t>
  </si>
  <si>
    <t>ДЭПИР (ГАУИ)</t>
  </si>
  <si>
    <r>
      <t xml:space="preserve">ДНППиП
</t>
    </r>
    <r>
      <rPr>
        <sz val="10"/>
        <color theme="1"/>
        <rFont val="Calibri"/>
        <family val="2"/>
        <charset val="204"/>
        <scheme val="minor"/>
      </rPr>
      <t xml:space="preserve"> (подготовка проекта решения)</t>
    </r>
  </si>
  <si>
    <r>
      <t xml:space="preserve">Правительство Москвы
</t>
    </r>
    <r>
      <rPr>
        <sz val="10"/>
        <color indexed="8"/>
        <rFont val="Calibri"/>
        <family val="2"/>
        <charset val="204"/>
      </rPr>
      <t xml:space="preserve"> (ДНППиП готовит проект РПМ)</t>
    </r>
  </si>
  <si>
    <t>Промкомплексы</t>
  </si>
  <si>
    <t>ТЕХНОПАРКИ</t>
  </si>
  <si>
    <t>неизвестно</t>
  </si>
  <si>
    <t>Fazer</t>
  </si>
  <si>
    <t>Смолдарь Анна</t>
  </si>
  <si>
    <t>anna.smoldar@fazer.com</t>
  </si>
  <si>
    <t>ООО "Технопарк Лианозово"</t>
  </si>
  <si>
    <t>ОАО НПО "Химавтоматика"</t>
  </si>
  <si>
    <t>ЗАО "АДАПТ Инвест" - "Технопарк Тимирязевский"</t>
  </si>
  <si>
    <t>АО "НИИВК им.М.А. Карцева"</t>
  </si>
  <si>
    <t>ГК "Мортон"</t>
  </si>
  <si>
    <t>первая пробная подача была 16.02.2016 (без регистрации в системе) - некомлектность документов, неправильно заполненные поля формы</t>
  </si>
  <si>
    <t xml:space="preserve">Начало экспертиза (пилотные компании)
Взаимодействие ОИВ через ЭДО
</t>
  </si>
  <si>
    <t>ГАУИ-16-810 Дата регистрации: 24.02.2016</t>
  </si>
  <si>
    <t>15.11.</t>
  </si>
  <si>
    <t xml:space="preserve"> 31.10.1.</t>
  </si>
  <si>
    <t>промкомплекс</t>
  </si>
  <si>
    <t>Текущее состояние</t>
  </si>
  <si>
    <t>экспертиза</t>
  </si>
  <si>
    <t>Среднесписочная численность, чел.</t>
  </si>
  <si>
    <t>Инвестиции за последние 5 лет на 1 га, тыс.  руб.</t>
  </si>
  <si>
    <t>Выручка за последний год на 1 га,  тыс. руб.</t>
  </si>
  <si>
    <t>ФОТ за последний год на 1 га , тыс. руб.</t>
  </si>
  <si>
    <t>Средняя заработная плата сотрудников , руб.</t>
  </si>
  <si>
    <t>0 (0)</t>
  </si>
  <si>
    <t>технопарк</t>
  </si>
  <si>
    <t>ОКВЭД заявителя</t>
  </si>
  <si>
    <t>Площадь земельных участков, га</t>
  </si>
  <si>
    <t>Площадь ОКС, кв. м</t>
  </si>
  <si>
    <t>ОКВЭД арендаторов 
(по наибольшему весу по выручке)</t>
  </si>
  <si>
    <t>да/нет</t>
  </si>
  <si>
    <t xml:space="preserve">Наличие требования, которое надо привести в соотвествие по результатам проверки </t>
  </si>
  <si>
    <t>Плотность застройки, кв.м/га</t>
  </si>
  <si>
    <t>Плановая дата 
подтверждения статуса</t>
  </si>
  <si>
    <t>итого</t>
  </si>
  <si>
    <t>из них в аренде у города</t>
  </si>
  <si>
    <t>Количество арендаторов (из них принято для расчета показателей)</t>
  </si>
  <si>
    <t>период, за который подана отчетность</t>
  </si>
  <si>
    <t>якорный резидент</t>
  </si>
  <si>
    <t>Количество присвоенных статусов</t>
  </si>
  <si>
    <t>индустриальный парк</t>
  </si>
  <si>
    <t>ИПП</t>
  </si>
  <si>
    <t>управляющая компания технопарка</t>
  </si>
  <si>
    <t>управляющая компания индустриального парка</t>
  </si>
  <si>
    <t>ИТОГО</t>
  </si>
  <si>
    <t>Распределение привоенных статусов промкомплекс по ОКВЭД</t>
  </si>
  <si>
    <t>Пищевая промышленность</t>
  </si>
  <si>
    <t>Производство машин и оборудования</t>
  </si>
  <si>
    <t xml:space="preserve">Производство судов,  летательных и космических аппаратов и прочих транспортных средств
</t>
  </si>
  <si>
    <t>Фармацевтическая промышленность</t>
  </si>
  <si>
    <t>Площадь городских земель, га</t>
  </si>
  <si>
    <t>Иное, га</t>
  </si>
  <si>
    <t>В собственности заявителя, га</t>
  </si>
  <si>
    <t>доля непрофильных пощадей</t>
  </si>
  <si>
    <t>Объем выпадающей аренды. тыс. руб./год</t>
  </si>
  <si>
    <t>Объем выпадающих доходов по земельному налогу. тыс. руб./год</t>
  </si>
  <si>
    <t>-</t>
  </si>
  <si>
    <t>Площадь земельных участков, поданных на статус, га</t>
  </si>
  <si>
    <t>Адрес и кадастровые номера участков</t>
  </si>
  <si>
    <t>Адрес и кадастровые номера ОКС</t>
  </si>
  <si>
    <t>применение отраслевых коэффициентов</t>
  </si>
  <si>
    <t>ПУБЛИЧНАЯ ЧАСТЬ</t>
  </si>
  <si>
    <t>АНАЛИТИЧЕСКАЯ ЧАСТЬ</t>
  </si>
  <si>
    <t>Выручка, тыс. руб. без НДС</t>
  </si>
  <si>
    <t>ИНН</t>
  </si>
  <si>
    <t>ООО Века Рус</t>
  </si>
  <si>
    <t>Численность</t>
  </si>
  <si>
    <t>ФОТ, тыс. руб. (без ЕСН)</t>
  </si>
  <si>
    <t>ОАО "Кондитерско-булочный комбинат "Простор"</t>
  </si>
  <si>
    <t>ПЭФ Союз</t>
  </si>
  <si>
    <t>7710200649</t>
  </si>
  <si>
    <t>ООО "Синикон"</t>
  </si>
  <si>
    <t xml:space="preserve">Средняя зарплата, руб. </t>
  </si>
  <si>
    <t>Динамика по выручке, %</t>
  </si>
  <si>
    <t>2014 (по справке-подтверждению)</t>
  </si>
  <si>
    <t>ОАО "Вимм Биль Данн" - еще не проверяла цифры</t>
  </si>
  <si>
    <t>ОАО "Московский тормозной завод Трансмаш" - еще не проверяла цифры</t>
  </si>
  <si>
    <t>ТАБЛИЦА ПО ФИНАНСОВЫМ ПОКАЗАТЕЛЯМ ОРГАНИЗАЦИЙ (ПО ДАННЫМ СПАРК)</t>
  </si>
  <si>
    <t>№
 п/п</t>
  </si>
  <si>
    <t>Наименование</t>
  </si>
  <si>
    <t>Среднесписочная численность работников, чел.</t>
  </si>
  <si>
    <t>Объем денежных средств, направленных на оплату труда</t>
  </si>
  <si>
    <t>III кв. 2015</t>
  </si>
  <si>
    <t>н/д</t>
  </si>
  <si>
    <t>Производство шоколада и сахаристых кондитерских изделий</t>
  </si>
  <si>
    <t>Производство какао, шоколада и сахаристых кондитерских изделий</t>
  </si>
  <si>
    <t>Производство хлеба и мучных кондитерских изделий недлительного хранения</t>
  </si>
  <si>
    <t>Переработка молока и производство сыра</t>
  </si>
  <si>
    <t>Производство частей железнодорожных локомотивов, трамвайных и прочих моторных вагонов и подвижного состава; производство путевого оборудования и устройств для железнодорожных, трамвайных и прочих путей, механического и электромеханического; оборудования для управления движением</t>
  </si>
  <si>
    <t>Производство мяса</t>
  </si>
  <si>
    <t>70.32.2</t>
  </si>
  <si>
    <t>период расчета</t>
  </si>
  <si>
    <t>выпадающие доходы бюджета,  обусловленные
применением налоговых льгот, тыс.руб.</t>
  </si>
  <si>
    <t>выпадающие доходы бюджета по арендной плате, тыс. руб.</t>
  </si>
  <si>
    <t>сумма</t>
  </si>
  <si>
    <t>6 мес.2016</t>
  </si>
  <si>
    <t>Инвестиции за последние 5 лет на 1 га</t>
  </si>
  <si>
    <t>Выручка за последний год на 1 га</t>
  </si>
  <si>
    <t>ФОТ за последний год на 1 га</t>
  </si>
  <si>
    <t>Производство частей железнодорожных локомотивов, трамвайных и прочих моторных вагонов и подвижного состава</t>
  </si>
  <si>
    <t>Земельные участки_Красный Октябрь.docx</t>
  </si>
  <si>
    <t>ОКС_Красный Октябрь.docx</t>
  </si>
  <si>
    <t>Дата поступления заявки</t>
  </si>
  <si>
    <t xml:space="preserve">№ </t>
  </si>
  <si>
    <t>ПК</t>
  </si>
  <si>
    <t>ТП</t>
  </si>
  <si>
    <t>ЛЕГЕНДА:</t>
  </si>
  <si>
    <t>инвестиции, млн руб.</t>
  </si>
  <si>
    <t>выручка</t>
  </si>
  <si>
    <t>*</t>
  </si>
  <si>
    <r>
      <t>ОАО "Рот Фронт"
(</t>
    </r>
    <r>
      <rPr>
        <b/>
        <sz val="12"/>
        <color theme="1"/>
        <rFont val="Segoe UI"/>
        <family val="2"/>
        <charset val="204"/>
      </rPr>
      <t>ИНН 7705033216, 
ОГРН 1027700042985)</t>
    </r>
  </si>
  <si>
    <t xml:space="preserve">  Производство частей     железнодорожных     локомотивов, трамвайных   и  прочих  моторных  вагонов  и  подвижного  состава;  производство путевого оборудования и устройств для  дорожных,   трамвайных   и   прочих  путей,  механического и электромеханического;  оборудования  для  управления движением</t>
  </si>
  <si>
    <t>77:01:0004009:20</t>
  </si>
  <si>
    <t>собственность</t>
  </si>
  <si>
    <t>77:01:0004009:96</t>
  </si>
  <si>
    <t>77:01:04009:099</t>
  </si>
  <si>
    <t>Общая информация</t>
  </si>
  <si>
    <t>№</t>
  </si>
  <si>
    <t>Кадастровый/Условный номер</t>
  </si>
  <si>
    <t>ОКС</t>
  </si>
  <si>
    <t>Адрес</t>
  </si>
  <si>
    <t>Площадь, кв.м</t>
  </si>
  <si>
    <t>Наличие арендаторов</t>
  </si>
  <si>
    <t>По данным выписки из ЕГРП</t>
  </si>
  <si>
    <t>По данным кадастрового паспорта</t>
  </si>
  <si>
    <t>77:01:0004009:1080</t>
  </si>
  <si>
    <t xml:space="preserve"> г.Москва, ул.Миусская 1-Я, д.22,стр.2</t>
  </si>
  <si>
    <t>г.Москва,ул 1-я Миусская, д 22, строен. 2</t>
  </si>
  <si>
    <t>500, 1</t>
  </si>
  <si>
    <t>500.1</t>
  </si>
  <si>
    <t>Нет</t>
  </si>
  <si>
    <t>77:01:0004009:1036</t>
  </si>
  <si>
    <t xml:space="preserve"> г.Москва, ул.Лесная, д.28, стр.7</t>
  </si>
  <si>
    <t>г.Москва, ул Лесная, д 28, строен. 7</t>
  </si>
  <si>
    <t>497, 2</t>
  </si>
  <si>
    <t>497.2</t>
  </si>
  <si>
    <t>77:01:0004009:1028</t>
  </si>
  <si>
    <t xml:space="preserve"> г.Москва, ул.Лесная, д.28, стр.8</t>
  </si>
  <si>
    <t>г.Москва, ул Лесная, д 28, строен. 8</t>
  </si>
  <si>
    <t>436.0</t>
  </si>
  <si>
    <t>77:01:0004009:1041</t>
  </si>
  <si>
    <t>г.Москва, ул.Лесная, д.28, стр.12</t>
  </si>
  <si>
    <t>г.Москва,  ул Лесная, д 28, строен .12</t>
  </si>
  <si>
    <t>1931.3</t>
  </si>
  <si>
    <t>77:01:0004009:1035</t>
  </si>
  <si>
    <t xml:space="preserve"> г.Москва, ул.Лесная, д.28, стр.17</t>
  </si>
  <si>
    <t>г.Москва,  ул Лесная, д 28, строен. 17</t>
  </si>
  <si>
    <t>61, 2</t>
  </si>
  <si>
    <t>61.2</t>
  </si>
  <si>
    <t>77:01:0004009:1061</t>
  </si>
  <si>
    <t xml:space="preserve"> г.Москва, ул.Новослободская, д.31,стр.3</t>
  </si>
  <si>
    <t>г.Москва,  ул Новослободская, д 31, стр. 3</t>
  </si>
  <si>
    <t>863, 7</t>
  </si>
  <si>
    <t>863.7</t>
  </si>
  <si>
    <t>Х</t>
  </si>
  <si>
    <t>Итого</t>
  </si>
  <si>
    <t>77:01:0004009:1027</t>
  </si>
  <si>
    <t xml:space="preserve"> г.Москва, ул.Лесная, д.28, стр.5</t>
  </si>
  <si>
    <t xml:space="preserve"> г.Москва, ул Лесная, д 28, строен 5</t>
  </si>
  <si>
    <t>2 922, 8</t>
  </si>
  <si>
    <t>2922.8</t>
  </si>
  <si>
    <t>77:01:0004009:1026</t>
  </si>
  <si>
    <t>г.Москва, ул.Лесная, д.28, стр.4</t>
  </si>
  <si>
    <t>г. Москва, ул Лесная, д 28, строен 4</t>
  </si>
  <si>
    <t>3 400, 1</t>
  </si>
  <si>
    <t>77:01:0004009:1025</t>
  </si>
  <si>
    <t>г.Москва, ул.Лесная, д.28, стр.3</t>
  </si>
  <si>
    <t>г.Москва, ул Лесная, д 28, строен 3</t>
  </si>
  <si>
    <t>5 100, 5</t>
  </si>
  <si>
    <t>5100.5</t>
  </si>
  <si>
    <t>77:01:0004009:1043</t>
  </si>
  <si>
    <t>г.Москва, ул.Лесная, д.28, стр.2</t>
  </si>
  <si>
    <t>г.Москва,  ул Лесная, д 28, строен 2</t>
  </si>
  <si>
    <t>22593.0</t>
  </si>
  <si>
    <t>77:01:0004009:1024</t>
  </si>
  <si>
    <t>г.Москва, ул.Лесная, д.28, стр.1</t>
  </si>
  <si>
    <t>г.Москва, ул Лесная, д 28, строен 1</t>
  </si>
  <si>
    <t>7 271, 7</t>
  </si>
  <si>
    <t>7271.7</t>
  </si>
  <si>
    <t>77:01:0004009:1040</t>
  </si>
  <si>
    <t>г.Москва, ул.Лесная, д.28, стр.18</t>
  </si>
  <si>
    <t>г.Москва, ул Лесная, д 28, строен 18</t>
  </si>
  <si>
    <t>369, 6</t>
  </si>
  <si>
    <t>369.6</t>
  </si>
  <si>
    <t>г.Москва, ул.Лесная, д.28, стр.6</t>
  </si>
  <si>
    <t>77:01:0004009:1070</t>
  </si>
  <si>
    <t>г.Москва, ул.Миусская 1-Я, д.22,</t>
  </si>
  <si>
    <t>стр.1</t>
  </si>
  <si>
    <t>г.Москва, ул 1-я Миусская, д 22, строен 1</t>
  </si>
  <si>
    <t>33, 2</t>
  </si>
  <si>
    <t>33.2</t>
  </si>
  <si>
    <t>77:01:0004009:1045</t>
  </si>
  <si>
    <t>г.Москва, ул.Лесная, д.28, стр.20</t>
  </si>
  <si>
    <t>г.Москва, ул Лесная, д 28, строен 20</t>
  </si>
  <si>
    <t>108, 8</t>
  </si>
  <si>
    <t>108.8</t>
  </si>
  <si>
    <t>77:01:0004009:1039</t>
  </si>
  <si>
    <t>г.Москва, ул.Лесная, д.28, стр.23</t>
  </si>
  <si>
    <t>г.Москва, ул Лесная, д 28, строен 23</t>
  </si>
  <si>
    <t>159, 9</t>
  </si>
  <si>
    <t>159.9</t>
  </si>
  <si>
    <t>77:01:0004009:1038</t>
  </si>
  <si>
    <t>г.Москва, ул.Лесная, д.28, стр.22</t>
  </si>
  <si>
    <t>г.Москва, ул Лесная, д 28, строен 22</t>
  </si>
  <si>
    <t>49.0</t>
  </si>
  <si>
    <t>77:01:0004009:1037</t>
  </si>
  <si>
    <t>г.Москва, ул.Лесная, д.28, стр.21</t>
  </si>
  <si>
    <t>г.Москва, ул Лесная, д 28, стр.21</t>
  </si>
  <si>
    <t>532, 1</t>
  </si>
  <si>
    <t>532.1</t>
  </si>
  <si>
    <t xml:space="preserve"> Производство хлеба и мучных кондитерских изделий
недлительного хранения
</t>
  </si>
  <si>
    <t>Адрес объекта</t>
  </si>
  <si>
    <t>Кадастровый номер</t>
  </si>
  <si>
    <t>Условный номер</t>
  </si>
  <si>
    <t>Вид права</t>
  </si>
  <si>
    <t>Площадь, кв.м.</t>
  </si>
  <si>
    <t>Остаточная стоимость (по данным бухгалтерского учета)</t>
  </si>
  <si>
    <t>Кадастровый номер земельного участка, на котором расположен объект капитального строительства</t>
  </si>
  <si>
    <t>г.Москва, Лесная ул., д.28,стр.30</t>
  </si>
  <si>
    <t>77:01:0004009:1042</t>
  </si>
  <si>
    <t>416 000</t>
  </si>
  <si>
    <t>г.Москва, 1-я Миусская ул.,д.22,стр.2</t>
  </si>
  <si>
    <t>г.Москва, Лесная ул.,д.28,стр3</t>
  </si>
  <si>
    <t>16 523 000</t>
  </si>
  <si>
    <t>г.Москва, 1-я Миусская ул.,д.22,стр.1</t>
  </si>
  <si>
    <t>58 000</t>
  </si>
  <si>
    <t>г.Москва, Лесная ул., д.28,стр.21</t>
  </si>
  <si>
    <t>2 073 000</t>
  </si>
  <si>
    <t>г.Москва, Лесная ул., д.28,стр.23</t>
  </si>
  <si>
    <t>1 772 000</t>
  </si>
  <si>
    <t>г.Москва, Лесная ул., д.28,стр.5</t>
  </si>
  <si>
    <t>1 361 000</t>
  </si>
  <si>
    <t>г.Москва,Новослободская ул., д.31,стр.3</t>
  </si>
  <si>
    <t>г.Москва, Лесная ул., д.28,стр.18</t>
  </si>
  <si>
    <t>5 889 000</t>
  </si>
  <si>
    <t>г.Москва, Лесная ул., д.28,стр.1</t>
  </si>
  <si>
    <t>24 753 000</t>
  </si>
  <si>
    <t>г.Москва, Лесная ул., д.28,стр.6</t>
  </si>
  <si>
    <t>отсутствует</t>
  </si>
  <si>
    <t>7 929 000</t>
  </si>
  <si>
    <t>г.Москва, Лесная ул., д.28,стр.17</t>
  </si>
  <si>
    <t>10 089 000</t>
  </si>
  <si>
    <t>г.Москва, Лесная ул., д.28,стр.22</t>
  </si>
  <si>
    <t>140 000</t>
  </si>
  <si>
    <t>г.Москва, Лесная ул., д.28,стр.4</t>
  </si>
  <si>
    <t>66 742 000</t>
  </si>
  <si>
    <t>г.Москва, Лесная ул., д.28,стр.8</t>
  </si>
  <si>
    <t>56 000</t>
  </si>
  <si>
    <t>г.Москва, Лесная ул., д.28,стр.12-16</t>
  </si>
  <si>
    <t>г.Москва, Лесная ул., д.28,стр.7</t>
  </si>
  <si>
    <t>3 894 000</t>
  </si>
  <si>
    <t>г.Москва, Лесная ул., д.28,стр.20</t>
  </si>
  <si>
    <t>154 000</t>
  </si>
  <si>
    <t>г.Москва, Лесная ул., д.28,стр.2</t>
  </si>
  <si>
    <t>143 748 000</t>
  </si>
  <si>
    <t>г. Москва, Долгопрудненское шоссе, д. 3</t>
  </si>
  <si>
    <t>77:02:0025015:1083</t>
  </si>
  <si>
    <t>Доверительное управление</t>
  </si>
  <si>
    <t>30 083,7</t>
  </si>
  <si>
    <t>1 192 203 300</t>
  </si>
  <si>
    <t>77:02:0025015:1077</t>
  </si>
  <si>
    <t>г. Москва, Долгопрудненское шоссе, д. 3, стр. 2</t>
  </si>
  <si>
    <t>77:02:0025015:1082</t>
  </si>
  <si>
    <t>г. Москва, Долгопрудненское шоссе, д. 3, стр. 1</t>
  </si>
  <si>
    <t>77:02:0025015:1084</t>
  </si>
  <si>
    <t>73.10</t>
  </si>
  <si>
    <t xml:space="preserve"> Управление эксплуатацией нежилого фонда
</t>
  </si>
  <si>
    <t>4-я улица 8-го марта, д. 3</t>
  </si>
  <si>
    <t>77:09:0004007:1072</t>
  </si>
  <si>
    <t>право собственности</t>
  </si>
  <si>
    <t>25 013 015,38</t>
  </si>
  <si>
    <t>77:09:0004007:6</t>
  </si>
  <si>
    <t>77:09:0004007:1071</t>
  </si>
  <si>
    <t>18 881 373,87</t>
  </si>
  <si>
    <t>77:09:0004007:4980</t>
  </si>
  <si>
    <t>7 439,6</t>
  </si>
  <si>
    <t>309 473 407,86</t>
  </si>
  <si>
    <t>77:09:0004007:1073</t>
  </si>
  <si>
    <t>17 068 685,1</t>
  </si>
  <si>
    <t>77:09:0004007:5157</t>
  </si>
  <si>
    <t>5 181 051,09</t>
  </si>
  <si>
    <t>77:09:0004007:1069</t>
  </si>
  <si>
    <t>5 960,4</t>
  </si>
  <si>
    <t>98 223 404,02</t>
  </si>
  <si>
    <t>Земельные участки_Физтех.docx</t>
  </si>
  <si>
    <t>УК</t>
  </si>
  <si>
    <t>управляющая компания</t>
  </si>
  <si>
    <t>Производство продуктов из мяса и мяса птицы</t>
  </si>
  <si>
    <t>15.11</t>
  </si>
  <si>
    <t>33.20.2</t>
  </si>
  <si>
    <t>Производство радиолокационной, радионавигационной аппаратуры и радиоаппаратуры дистанционного управления</t>
  </si>
  <si>
    <t>Земельные участки_ЛЭМЗ.docx</t>
  </si>
  <si>
    <t>ОКС_ЛЭМЗ.docx</t>
  </si>
  <si>
    <t>31.20</t>
  </si>
  <si>
    <t>Производство электрической распределительной и регулирующей аппаратуры</t>
  </si>
  <si>
    <t xml:space="preserve">Научные исследования и разработки в области естественных и технических наук
</t>
  </si>
  <si>
    <t>Субьекты инвестиционной деятельности</t>
  </si>
  <si>
    <t>24.41</t>
  </si>
  <si>
    <t>Производство основной фармацевтической продукции</t>
  </si>
  <si>
    <t>18.22</t>
  </si>
  <si>
    <t>Производство верхней одежды</t>
  </si>
  <si>
    <t>24.4</t>
  </si>
  <si>
    <t>Производство фармацевтической продукции</t>
  </si>
  <si>
    <t>15.82</t>
  </si>
  <si>
    <t>Производство сухих хлебобулочных изделий и мучных кондитерских изделий длительного хранения</t>
  </si>
  <si>
    <t>13.12.2016, № 653-РП</t>
  </si>
  <si>
    <t>Статус</t>
  </si>
  <si>
    <t>ЯР</t>
  </si>
  <si>
    <t>якорный резидент технопарка</t>
  </si>
  <si>
    <t>72.2</t>
  </si>
  <si>
    <t>Разработка программного обеспечения и консультирование в этой области</t>
  </si>
  <si>
    <t>Земельные участки_ХСН.docx</t>
  </si>
  <si>
    <t>ОКС_Авангард.docx</t>
  </si>
  <si>
    <t>Земельные участки_Авангард.docx</t>
  </si>
  <si>
    <t>29.60</t>
  </si>
  <si>
    <t>ОКС_Красносельский.docx</t>
  </si>
  <si>
    <t>Земельные участки_Красносельский.docx</t>
  </si>
  <si>
    <t>Производство оружия и боеприпасов</t>
  </si>
  <si>
    <t>28.03.2017, № 116-РП</t>
  </si>
  <si>
    <t>ОКС_ХСН.docx</t>
  </si>
  <si>
    <t>07.06.2017, №278-РП</t>
  </si>
  <si>
    <t>Земельные участки_ЦНИИТМАШ.docx</t>
  </si>
  <si>
    <t>ОКС_ЦНИИТМАШ.docx</t>
  </si>
  <si>
    <t>Земельные участки_АГАТ.docx</t>
  </si>
  <si>
    <t>ОКС_АГАТ.docx</t>
  </si>
  <si>
    <t>Земельные участки_ХЗ №22.docx</t>
  </si>
  <si>
    <t>ОКС_ХЗ №22.docx</t>
  </si>
  <si>
    <r>
      <t xml:space="preserve">АО "Биннофарм" </t>
    </r>
    <r>
      <rPr>
        <b/>
        <sz val="12"/>
        <color theme="1"/>
        <rFont val="Segoe UI"/>
        <family val="2"/>
        <charset val="204"/>
      </rPr>
      <t>(ИНН 7735518627, ОГРН 1067746428782)</t>
    </r>
  </si>
  <si>
    <t>21.20</t>
  </si>
  <si>
    <t>Производство лекарственных препаратов и материалов, применяемых в медицинских целях</t>
  </si>
  <si>
    <t>Производство электродвигателей, генераторов и трансформаторов, кроме ремонта</t>
  </si>
  <si>
    <t>31.10.1</t>
  </si>
  <si>
    <r>
      <t xml:space="preserve">АО «ВГ Контурс»  </t>
    </r>
    <r>
      <rPr>
        <b/>
        <sz val="12"/>
        <color theme="1"/>
        <rFont val="Segoe UI"/>
        <family val="2"/>
        <charset val="204"/>
      </rPr>
      <t>(ИНН 7707328818, ОГРН 1047707004553)</t>
    </r>
  </si>
  <si>
    <t>Производство гофрированного картона, бумажной и картонной тары</t>
  </si>
  <si>
    <t>21.21</t>
  </si>
  <si>
    <t>25.21</t>
  </si>
  <si>
    <t>Производство пластмассовых плит, полос, труб и профилей</t>
  </si>
  <si>
    <t>РПМ 
(дата, номер)</t>
  </si>
  <si>
    <t>Земельные участки_ХЗ24.docx</t>
  </si>
  <si>
    <t>ОКС_ХЗ24.docx</t>
  </si>
  <si>
    <t>Земельные участки_ММК3.docx</t>
  </si>
  <si>
    <t>ОКС_ММК3.docx</t>
  </si>
  <si>
    <t>ОКС_Физтех.docx</t>
  </si>
  <si>
    <t>Земельные участки_Вымпел.docx</t>
  </si>
  <si>
    <t>ОКС_Вымпел.docx</t>
  </si>
  <si>
    <t>Земельные участки_Аэроэлектромаш.docx</t>
  </si>
  <si>
    <t>ОКС_Аэроэлектромаш.docx</t>
  </si>
  <si>
    <t>Земельные участки_Связьстройдеталь.docx</t>
  </si>
  <si>
    <t>ОКС_Связьстройдеталь.docx</t>
  </si>
  <si>
    <t>Земельные участки_Духова.docx</t>
  </si>
  <si>
    <t>ОКС_Духова.docx</t>
  </si>
  <si>
    <t>Земельные участки_Водный стадион.docx</t>
  </si>
  <si>
    <t>ОКС_Водный стадион.docx</t>
  </si>
  <si>
    <t>19.04.2016, № 178-РП; 26.09.2017, №505-РП</t>
  </si>
  <si>
    <t>15.06.2016, № 283-РП; 26.09.2017, №505-РП</t>
  </si>
  <si>
    <t>26.09.2017, №505-РП</t>
  </si>
  <si>
    <t> 30.30.5</t>
  </si>
  <si>
    <t>Производство частей и принадлежностей летательных и космических аппаратов</t>
  </si>
  <si>
    <t>10.52</t>
  </si>
  <si>
    <t>Производство мороженого</t>
  </si>
  <si>
    <t>Производство фармацевтических препаратов и материалов</t>
  </si>
  <si>
    <t>15.13.11</t>
  </si>
  <si>
    <t>Производство готовых и консервированных продуктов из мяса, мяса птицы, мясных субпродуктов и крови животных</t>
  </si>
  <si>
    <r>
      <t xml:space="preserve">ООО «Медицинский научно-производственный комплекс «БИОТИКИ» </t>
    </r>
    <r>
      <rPr>
        <b/>
        <sz val="12"/>
        <color theme="1"/>
        <rFont val="Segoe UI"/>
        <family val="2"/>
        <charset val="204"/>
      </rPr>
      <t xml:space="preserve">(ИНН 7713100258, ОГРН 1027700350281) </t>
    </r>
  </si>
  <si>
    <t>29.12.2</t>
  </si>
  <si>
    <t>Производство насосов для перекачки жидкостей и подъемников жидкостей</t>
  </si>
  <si>
    <t>26.51.2</t>
  </si>
  <si>
    <t xml:space="preserve">Производство радиолокационной, радионавигационной аппаратуры и радиоаппаратуры дистанционного управления </t>
  </si>
  <si>
    <t>73.10
70.20.2</t>
  </si>
  <si>
    <t>Научные исследования и разработки в области естественных и технических наук
Сдача внаем собственного нежилого недвижимого имущества</t>
  </si>
  <si>
    <t>Земельные участки НПО НАУКА</t>
  </si>
  <si>
    <t>ОКС НПО НАУКА</t>
  </si>
  <si>
    <t>Земельные участки БРПИ</t>
  </si>
  <si>
    <t>Земельные участки Партнер Ф</t>
  </si>
  <si>
    <t>Земельные участки НПО Гидравлических машин</t>
  </si>
  <si>
    <t>Земельные участки НПО НИИДАР</t>
  </si>
  <si>
    <t>Земельные участки Доллежаля</t>
  </si>
  <si>
    <t>ОКС БРПИ</t>
  </si>
  <si>
    <t>ОКС Партнер Ф</t>
  </si>
  <si>
    <t>ОКС НПО Гидравлических машин</t>
  </si>
  <si>
    <t>ОКС НПО НИИДАР</t>
  </si>
  <si>
    <t>ОКС Доллежаля</t>
  </si>
  <si>
    <t>15.12.2017,  №717-РП</t>
  </si>
  <si>
    <t>Земельные участки_АО «ВБД».docx</t>
  </si>
  <si>
    <t>ОКС_АО ВБД.docx</t>
  </si>
  <si>
    <t>19.04.2016, № 178-РП;
15.12.2017,  №717-РП</t>
  </si>
  <si>
    <t>15.06.2016, № 283-РП;
15.12.2017,  №717-РП</t>
  </si>
  <si>
    <t>Земельные участки_АО ХЛЕБОЗАВОД №28.docx</t>
  </si>
  <si>
    <t>ОКС_ АО ХЛЕБОЗАВОД №28.docx</t>
  </si>
  <si>
    <t>Земельные участки_ОАО МТЗ ТРАНСМАШ.docx</t>
  </si>
  <si>
    <t>ОКС_  ОАО МТЗ ТРАНСМАШ.docx</t>
  </si>
  <si>
    <t>09.08.2016, № 392-РП;
15.12.2017,  №717-РП</t>
  </si>
  <si>
    <t>Земельные участки_ООО Дымовское колбасное производство.docx</t>
  </si>
  <si>
    <t>ОКС_  ООО Дымовское колбасное производство.docx</t>
  </si>
  <si>
    <t>Земельные участки_ОАО ЧМПЗ.docx</t>
  </si>
  <si>
    <t>ОКС_ ОАО «ЧМПЗ».docx</t>
  </si>
  <si>
    <t>Земельные участки_ОАО ЦАРИЦЫНО.docx</t>
  </si>
  <si>
    <t>ОКС_ ОАО ЦАРИЦЫНО.docx</t>
  </si>
  <si>
    <r>
      <t xml:space="preserve">ОАО «Кондитерско-булочный комбинат «ПРОСТОР» </t>
    </r>
    <r>
      <rPr>
        <b/>
        <sz val="12"/>
        <color theme="1"/>
        <rFont val="Segoe UI"/>
        <family val="2"/>
        <charset val="204"/>
      </rPr>
      <t xml:space="preserve">(ИНН 7721033968, ОГРН 1027739111003) </t>
    </r>
  </si>
  <si>
    <t>28.12.2017, №762-РП</t>
  </si>
  <si>
    <t>Земельные участки_Импульс.docx</t>
  </si>
  <si>
    <t>ОКС_Импульс.docx</t>
  </si>
  <si>
    <t xml:space="preserve">29.60 </t>
  </si>
  <si>
    <t>Земельные участки_Союз.docx</t>
  </si>
  <si>
    <t>ОКС_Союз.docx</t>
  </si>
  <si>
    <t>Земельные участки_Радиофизика.docx</t>
  </si>
  <si>
    <t>ОКС_Радиофизика.docx</t>
  </si>
  <si>
    <t xml:space="preserve">72.19 </t>
  </si>
  <si>
    <t>Научные исследования и разработки в области естественных и технических наук прочие</t>
  </si>
  <si>
    <t>72.20</t>
  </si>
  <si>
    <t>Дата МВК на подтверждение</t>
  </si>
  <si>
    <t>Номер МВК</t>
  </si>
  <si>
    <t>ВКЛЮЧЕНО В РЕЕСТР</t>
  </si>
  <si>
    <t>компаний</t>
  </si>
  <si>
    <t>промышленные комплексы</t>
  </si>
  <si>
    <t>технопарки</t>
  </si>
  <si>
    <t>якорные резиденты технопарков</t>
  </si>
  <si>
    <t>Данные по организациям, получивших статусы:</t>
  </si>
  <si>
    <t>Промышленные комплексы</t>
  </si>
  <si>
    <t>09.08.2016, № 392-РП 
08.11.2016, № 577-РП
13.03.2018, №138-РП</t>
  </si>
  <si>
    <t>25.08.2016, № 440-РП
13.03.2018, №138-РП</t>
  </si>
  <si>
    <t>08.11.2016, № 577-РП
13.03.2018, №138-РП</t>
  </si>
  <si>
    <t>Земельные участки_СВЯЗЬ ИНЖИНИРИНГ.docx</t>
  </si>
  <si>
    <t>Земельные участки_НИИССУ.docx</t>
  </si>
  <si>
    <t>Земельные участки_Полюс.docx</t>
  </si>
  <si>
    <t>Земельные участки_Курчатовский.docx</t>
  </si>
  <si>
    <t>Земельные участки_Черемушки.docx</t>
  </si>
  <si>
    <t>Земельные участки_Ударница.docx</t>
  </si>
  <si>
    <t>Земельные участки_Сервье.docx</t>
  </si>
  <si>
    <t>Земельные участки_Большевичка.docx</t>
  </si>
  <si>
    <t>Земельные участки_МФФ.docx</t>
  </si>
  <si>
    <t>Земельные участки_Макиз.docx</t>
  </si>
  <si>
    <t>ОКС_СВЯЗЬ ИНЖИНИРИНГ.docx</t>
  </si>
  <si>
    <t>ОКС_НИИССУ.docx</t>
  </si>
  <si>
    <t>ОКС_Полюс.docx</t>
  </si>
  <si>
    <t>ОКС_Черемушки.docx</t>
  </si>
  <si>
    <t>ОКС_Ударница.docx</t>
  </si>
  <si>
    <t>ОКС_Сервье.docx</t>
  </si>
  <si>
    <t>ОКС_Большевичка.docx</t>
  </si>
  <si>
    <t>ОКС_МФФ.docx</t>
  </si>
  <si>
    <t>ОКС_Макиз.docx</t>
  </si>
  <si>
    <t xml:space="preserve"> Аренда и управление собственным или арендованным недвижимым имуществом</t>
  </si>
  <si>
    <t>68.20</t>
  </si>
  <si>
    <t>Земельные участки_ГЭС-2.docx</t>
  </si>
  <si>
    <t>ОКС_ГЭС-2.docx</t>
  </si>
  <si>
    <t>Инвестиционный приоритетный проект города Москвы</t>
  </si>
  <si>
    <t>27.03.2018, №155-РП</t>
  </si>
  <si>
    <t>\\Clfs03\соцтранспром\Дружинина\Промкомплекс\Анализ 17122015\Официальные заявки через инвестпортал\Реестр Свод\МВК 15\Земельные участки_Элерон.docx</t>
  </si>
  <si>
    <t>\\Clfs03\соцтранспром\Дружинина\Промкомплекс\Анализ 17122015\Официальные заявки через инвестпортал\Реестр Свод\МВК 15\ОКС_Элерон.docx</t>
  </si>
  <si>
    <t>13.12.2016, № 653-РП;
15.05.2018, № 306-РП</t>
  </si>
  <si>
    <t>15.05.2018, № 306-РП</t>
  </si>
  <si>
    <t>14.13</t>
  </si>
  <si>
    <t xml:space="preserve">30.30.12 </t>
  </si>
  <si>
    <t>Производство турбореактивных и турбовинтовых двигателей и их частей</t>
  </si>
  <si>
    <t>\\Clfs03\соцтранспром\Дружинина\Промкомплекс\Анализ 17122015\Официальные заявки через инвестпортал\Реестр Свод\МВК 14\Карточки\1_Земельные участки_Салют.docx</t>
  </si>
  <si>
    <t>\\Clfs03\соцтранспром\Дружинина\Промкомплекс\Анализ 17122015\Официальные заявки через инвестпортал\Реестр Свод\МВК 14\Карточки\2_ОКС_Старт.docx</t>
  </si>
  <si>
    <t>\\Clfs03\соцтранспром\Дружинина\Промкомплекс\Анализ 17122015\Официальные заявки через инвестпортал\Реестр Свод\МВК 14\Карточки\1_ОКС_Салют.docx</t>
  </si>
  <si>
    <t>\\Clfs03\соцтранспром\Дружинина\Промкомплекс\Анализ 17122015\Официальные заявки через инвестпортал\Реестр Свод\МВК 14\Карточки\3_Земельные участки_Московский эндокринный.docx</t>
  </si>
  <si>
    <t>\\Clfs03\соцтранспром\Дружинина\Промкомплекс\Анализ 17122015\Официальные заявки через инвестпортал\Реестр Свод\МВК 14\Карточки\3_ОКС_Московский эндокринный.docx</t>
  </si>
  <si>
    <t>\\Clfs03\соцтранспром\Дружинина\Промкомплекс\Анализ 17122015\Официальные заявки через инвестпортал\Реестр Свод\МВК 14\Карточки\4_Земельные участки_ОЗБИ.docx</t>
  </si>
  <si>
    <t>\\Clfs03\соцтранспром\Дружинина\Промкомплекс\Анализ 17122015\Официальные заявки через инвестпортал\Реестр Свод\МВК 14\Карточки\4_ОКС_ОЗБИ.docx</t>
  </si>
  <si>
    <t>\\Clfs03\соцтранспром\Дружинина\Промкомплекс\Анализ 17122015\Официальные заявки через инвестпортал\Реестр Свод\МВК 14\Карточки\5_Земельные участки_Ист Болт.docx</t>
  </si>
  <si>
    <t>\\Clfs03\соцтранспром\Дружинина\Промкомплекс\Анализ 17122015\Официальные заявки через инвестпортал\Реестр Свод\МВК 14\Карточки\5_ОКС_Ист Болт.docx</t>
  </si>
  <si>
    <t>\\Clfs03\соцтранспром\Дружинина\Промкомплекс\Анализ 17122015\Официальные заявки через инвестпортал\Реестр Свод\МВК 14\Карточки\2_Земельные участки_Старт.docx</t>
  </si>
  <si>
    <t>72.19</t>
  </si>
  <si>
    <t xml:space="preserve">28.25.1 </t>
  </si>
  <si>
    <t>Производство теплообменных устройств, оборудования для кондиционирования воздуха промышленного холодильного и морозильного оборудования, производство оборудования для фильтрования и очистки газов</t>
  </si>
  <si>
    <t xml:space="preserve">10.71 </t>
  </si>
  <si>
    <t>Производство хлеба и мучных кондитерских изделий, тортов и пирожных недлительного хранения</t>
  </si>
  <si>
    <t xml:space="preserve">72.1 </t>
  </si>
  <si>
    <t xml:space="preserve">Научные исследования и разработки в области естественных и технических наук </t>
  </si>
  <si>
    <t>32.50</t>
  </si>
  <si>
    <t>Производство медицинских инструментов и оборудования</t>
  </si>
  <si>
    <t>13.12.2016, № 653-РП;
10.07.2018, № 472-РП</t>
  </si>
  <si>
    <t>29.12.2017, № 765-РП</t>
  </si>
  <si>
    <t>68.32</t>
  </si>
  <si>
    <t>Управление недвижимым имуществом за вознаграждение  или на договорной основе</t>
  </si>
  <si>
    <t>\\Clfs03\соцтранспром\Дружинина\Промкомплекс\Анализ 17122015\Официальные заявки через инвестпортал\Реестр Свод\МВК 16\Земельные участки_Технополис Москва.docx</t>
  </si>
  <si>
    <t>10.82</t>
  </si>
  <si>
    <t>10.71</t>
  </si>
  <si>
    <t xml:space="preserve">10.61.2 </t>
  </si>
  <si>
    <t>Производство муки из зерновых культур</t>
  </si>
  <si>
    <t>04.09.2018, № 620-РП</t>
  </si>
  <si>
    <t>70.20.2</t>
  </si>
  <si>
    <t>Сдача внаем собственного нежилого имущества</t>
  </si>
  <si>
    <t>\\Clfs03\соцтранспром\Дружинина\Промкомплекс\Анализ 17122015\Официальные заявки через инвестпортал\Реестр Свод\МВК 17\Земельные участки_Калибр.docx</t>
  </si>
  <si>
    <t>\\Clfs03\соцтранспром\Дружинина\Промкомплекс\Анализ 17122015\Официальные заявки через инвестпортал\Реестр Свод\МВК 17\ОКС_Калибр.docx</t>
  </si>
  <si>
    <t>20.09.2018, № 671-РП</t>
  </si>
  <si>
    <t>\\Clfs03\соцтранспром\Дружинина\Промкомплекс\Анализ 17122015\Официальные заявки через инвестпортал\Реестр Свод\МВК 17\Земельные участки_Коломенский.docx</t>
  </si>
  <si>
    <t>\\Clfs03\соцтранспром\Дружинина\Промкомплекс\Анализ 17122015\Официальные заявки через инвестпортал\Реестр Свод\МВК 17\Земельные участки_Газтрубпласт.docx</t>
  </si>
  <si>
    <t>\\Clfs03\соцтранспром\Дружинина\Промкомплекс\Анализ 17122015\Официальные заявки через инвестпортал\Реестр Свод\МВК 17\ОКС_Коломенский.docx</t>
  </si>
  <si>
    <t>\\Clfs03\соцтранспром\Дружинина\Промкомплекс\Анализ 17122015\Официальные заявки через инвестпортал\Реестр Свод\МВК 17\ОКС_Газтрубпласт.docx</t>
  </si>
  <si>
    <t>ПК*</t>
  </si>
  <si>
    <t>28.03.2017, № 116-РП;
20.09.2018, № 671-РП</t>
  </si>
  <si>
    <t>07.06.2017, №278-РП;
20.09.2018, № 671-РП</t>
  </si>
  <si>
    <t>06.11.2018, № 760-РП</t>
  </si>
  <si>
    <t>15.06.2016, № 283-РП; 26.09.2017, №505-РП; 06.11.2018, № 760-РП</t>
  </si>
  <si>
    <t>28.99</t>
  </si>
  <si>
    <t>Производство прочих машин и оборудования специального назначения, не включенных в другие группировки</t>
  </si>
  <si>
    <t>\\Clfs03\соцтранспром\Дружинина\Промкомплекс\Анализ 17122015\Официальные заявки через инвестпортал\Реестр Свод\МВК 17\Земельные участки_СПП.docx</t>
  </si>
  <si>
    <t>\\Clfs03\соцтранспром\Дружинина\Промкомплекс\Анализ 17122015\Официальные заявки через инвестпортал\Реестр Свод\МВК 17\ОКС_СПП.docx</t>
  </si>
  <si>
    <t>\\Clfs03\соцтранспром\Дружинина\Промкомплекс\Анализ 17122015\Официальные заявки через инвестпортал\Реестр Свод\МВК 17\Земельные участки_Модуль.docx</t>
  </si>
  <si>
    <t>\\Clfs03\соцтранспром\Дружинина\Промкомплекс\Анализ 17122015\Официальные заявки через инвестпортал\Реестр Свод\МВК 17\ОКС_Модуль.docx</t>
  </si>
  <si>
    <t>25.40</t>
  </si>
  <si>
    <t>27.33</t>
  </si>
  <si>
    <t>Производство электроустановочных изделий</t>
  </si>
  <si>
    <t>Управление недвижимым имуществом за вознаграждение или на договорной основе</t>
  </si>
  <si>
    <t>916-РП от 27.12.2018</t>
  </si>
  <si>
    <t xml:space="preserve">ПК, в отношении которых не применяются
отдельные меры стимулирования деятельности
</t>
  </si>
  <si>
    <t>Адрес и кадастровые номера объектов недвижимости</t>
  </si>
  <si>
    <t>Рот-фронт.docx</t>
  </si>
  <si>
    <t>Биннофарм 2.docx</t>
  </si>
  <si>
    <t>ВГ Контурс.docx</t>
  </si>
  <si>
    <t>Биотики.docx</t>
  </si>
  <si>
    <t>Простор.docx</t>
  </si>
  <si>
    <t>ЗАО «ЛАМБУМИЗ» (ИНН, 7729038566 , ОГРН 1027700146605)</t>
  </si>
  <si>
    <t>27.12.2018 917-РП</t>
  </si>
  <si>
    <t>Производство гофрированной бумаги и картона, бумажной и картонной тары</t>
  </si>
  <si>
    <t>17.21</t>
  </si>
  <si>
    <t>10.82.2</t>
  </si>
  <si>
    <t>Ламбумиз.docx</t>
  </si>
  <si>
    <t>Бабаевский.docx</t>
  </si>
  <si>
    <t>Всего</t>
  </si>
  <si>
    <t>Из них:</t>
  </si>
  <si>
    <t>Технопарки</t>
  </si>
  <si>
    <t>Якорные резиденты</t>
  </si>
  <si>
    <t>Автомобильная отрасль</t>
  </si>
  <si>
    <t>в том числе 
без льгот</t>
  </si>
  <si>
    <t>х</t>
  </si>
  <si>
    <t>Объем инвестиций *</t>
  </si>
  <si>
    <t>Объем выручки **</t>
  </si>
  <si>
    <t>Площадь участков</t>
  </si>
  <si>
    <t>106,7 млрд руб.</t>
  </si>
  <si>
    <t>18,8 млрд руб.</t>
  </si>
  <si>
    <t>420 млрд руб.</t>
  </si>
  <si>
    <t>74,3 млрд руб.</t>
  </si>
  <si>
    <t>108 тыс.чел.</t>
  </si>
  <si>
    <t>4,5 тыс.чел.</t>
  </si>
  <si>
    <t>897,5 га</t>
  </si>
  <si>
    <t>55,6 га</t>
  </si>
  <si>
    <t>АО «Технопарк Слава» (ИНН  7728656665, ОГРН 1087746526141), УК АО «Технопарк Слава» (ИНН  7728656665, ОГРН 1087746526141)</t>
  </si>
  <si>
    <t>Слава 1.docx</t>
  </si>
  <si>
    <t>68.20.2</t>
  </si>
  <si>
    <t>Аренда и управление собственным или арендованным нежилым недвижимым имуществом</t>
  </si>
  <si>
    <t>Отрадное.docx</t>
  </si>
  <si>
    <t xml:space="preserve">АО «ЦЕНТР ХОЛОДИЛЬНО-ТРАНСПОРТНЫХ ТЕХНОЛОГИЙ «МОТЕК-Ц» (ИНН 7715189798, ОГРН 1027700162401), УК АО «ЦЕНТР ХОЛОДИЛЬНО-ТРАНСПОРТНЫХ ТЕХНОЛОГИЙ «МОТЕК-Ц» (ИНН 7715189798, ОГРН 1027700162401)
</t>
  </si>
  <si>
    <t>19.04.2016 № 178-РП; 26.09.2017 №505-РП, 27.12.2019 917-РП</t>
  </si>
  <si>
    <t>ООО «Энерго Эстейт» (ИНН 7708530167, ОГРН 1047796508440), ООО «ПРИОРИТЕТ» (ИНН 7731437215, ОГРН 1127747194926), УК ООО «Энерго Эстейт» (ИНН 7708530167, ОГРН 1047796508440)</t>
  </si>
  <si>
    <t xml:space="preserve">АО «ТЕХНОПОЛИС «МОСКВА» (ИНН 9723038972, ОГРН 5177746281180), УК АО «ТЕХНОПОЛИС «МОСКВА» (ИНН 9723038972, ОГРН 5177746281180)
</t>
  </si>
  <si>
    <t>ООО «ОБЪЕДИНЕННАЯ ДИРЕКЦИЯ ПО ПРОЕКТИРОВАНИЮ И СТРОИТЕЛЬСТВУ ЦЕНТРА РАЗРАБОТКИ И КОММЕРЦИАЛИЗАЦИИ НОВЫХ ТЕХНОЛОГИЙ (ИННОВАЦИОННОГО ЦЕНТРА «СКОЛКОВО») (ИНН: 7701902970, ОГРН 1107746949793)</t>
  </si>
  <si>
    <t>Энергоэстейт1.docx</t>
  </si>
  <si>
    <t>Москва.docx</t>
  </si>
  <si>
    <t>Сколково.docx</t>
  </si>
  <si>
    <t>ООО «АКРОНИС» (ИНН: 7715532020, ОГРН 1047796590588)</t>
  </si>
  <si>
    <t xml:space="preserve">62.01 </t>
  </si>
  <si>
    <t>Разработка компьютерного программного обеспечения</t>
  </si>
  <si>
    <t>71.20</t>
  </si>
  <si>
    <t>Технические испытания, исследования, анализ и сертификация</t>
  </si>
  <si>
    <t>ООО «Научно-производственный центр неразрушающего контроля «ЭХО+» (ИНН: 7706017584, ОГРН 1027700212980)</t>
  </si>
  <si>
    <t>ПАО "Московская кондитерская фабрика "Красный Октябрь"
(ИНН 7706043263, 
ОГРН 1027700247618 )</t>
  </si>
  <si>
    <t>ОАО "Кондитерский концерн Бабаевский"
(ИНН 7708029391, 
ОГРН 1027700070881)</t>
  </si>
  <si>
    <t>ЗАО ХЛЕБОЗАВОД № 24 
(ИНН 7712022825, 
ОГРН 1027739218220)</t>
  </si>
  <si>
    <t>ОАО "Вимм Биль Данн" 
(ИНН 7713085659, 
ОГРН 1027739768924)</t>
  </si>
  <si>
    <t>АО "Московский мельничный комбинат № 3" 
(ИНН 7714015735, 
ОГРН 1027739206098)</t>
  </si>
  <si>
    <t>АО "Хлебзавод №28"
(ИНН 7735004068,
ОГРН 1037739429210)</t>
  </si>
  <si>
    <t>ОАО МТЗ ТРАНСМАШ
(ИНН 7707019672,
ОГРН 1027739119704)</t>
  </si>
  <si>
    <t>ООО «Управляющая компания Физтех-21» (ИНН: 5047156860, 
ОГРН 1145047007170)/ 
УК - ООО «Управляющая компания Физтех-21»
(ИНН: 5047156860, 
ОГРН 1145047007170)</t>
  </si>
  <si>
    <t>Закрытое акционерное общество научно-технический центр "Модуль"
(ИНН 7714009178,
ОГРН 1037739187892)/
УК - Закрытое акционерное общество научно-технический центр "Модуль"
(ИНН 7714009178,
ОГРН 1037739187892)</t>
  </si>
  <si>
    <t>ООО "Дымовское колбасное производство"
(ИНН 7731178578, 
ОГРН 1027700053446 )</t>
  </si>
  <si>
    <t>ОАО "Черкизовский мясоперерабатывающий завод"
(ИНН 7718013714, 
ОГРН 1027700126849 )</t>
  </si>
  <si>
    <t>ОАО "Царицыно"
(ИНН 7724017435, 
ОГРН 1027700321274 )</t>
  </si>
  <si>
    <t>АО "Научно-производственное объединение "Лианозовский электромеханический завод"
(ИНН 7713357824, 
ОГРН 1027713010841 )</t>
  </si>
  <si>
    <t>ЗАО «Связь инжиниринг» (ИНН 7713159847 , ОГРН 1027739780860)/
УК - ЗАО «Связь инжиниринг» (ИНН 7713159847 , ОГРН 1027739780860)/</t>
  </si>
  <si>
    <t>АО «Научно-исследовательский институт систем связи и управления» (ИНН 7728804257, ОГРН 1127746262390)/
УК - АО «Научно-исследовательский институт систем связи и управления» (ИНН 7728804257, ОГРН 1127746262390)</t>
  </si>
  <si>
    <t>АО «Научно-исследовательский институт «Полюс» им. М.Ф. Стельмаха» (ИНН 7728816598, ОГРН 1127746646510)/
УК - АО «Научно-исследовательский институт «Полюс» им. М.Ф. Стельмаха» (ИНН 7728816598, ОГРН 1127746646510)</t>
  </si>
  <si>
    <t>ФГБУ «Национальный исследовательский центр «Курчатовский Институт» (ИНН 7734111035, ОГРН 1027739576006)/
УК - ФГБУ «Национальный исследовательский центр «Курчатовский Институт» (ИНН 7734111035, ОГРН 1027739576006)</t>
  </si>
  <si>
    <t>Открытое акционерное общество "Кондитерско-булочный комбинат "Черемушки" (ИНН 7728060368, ОГРН 1027700097358)</t>
  </si>
  <si>
    <t>Акционерное общество  "Кондитерская фабрика "Ударница" (ИНН 7706042326, ОГРН 1027739057037)</t>
  </si>
  <si>
    <t>Общество с ограниченной ответственностью "Сервье Рус" (ИНН 5036050808, ОГРН 1025004703217)</t>
  </si>
  <si>
    <t>Акционерное общество "Большевичка" (ИНН 7708029923, ОГРН 1027700363404)</t>
  </si>
  <si>
    <t>Закрытое акционерное общество "Московская фармацевтическая фабрика" (ИНН 7711049567, ОГРН 1027700052786)</t>
  </si>
  <si>
    <t xml:space="preserve"> Общество с ограниченной ответственностью "МАКИЗ-ФАРМА" (ИНН 7722767217, ОГРН 1127746057658)</t>
  </si>
  <si>
    <t xml:space="preserve"> Открытое акционерное общество "Старт" (ИНН 7719046624, ОГРН 1027739026699)</t>
  </si>
  <si>
    <t>Федеральное государственное унитарное предприятие "Московский эндокринный завод" (ИНН 7722059711, ОГРН 1027700524840)</t>
  </si>
  <si>
    <t>Закрытое акционерное общество "Останкинский завод бараночных изделий" (ИНН 7715087411, ОГРН 1027739765096)</t>
  </si>
  <si>
    <t>Общество с ограниченной ответственностью "Ист Болт Рус" (ИНН 7732521036, ОГРН 1087746352088)</t>
  </si>
  <si>
    <t>АО "Федеральный центр науки и высоких технологий "Специальное научно-производственное объединение "Элерон" (ИНН 7724313681, ОГРН 1157746325043)/
УК - АО "Федеральный центр науки и высоких технологий "Специальное научно-производственное объединение "Элерон" (ИНН 7724313681, ОГРН 1157746325043)</t>
  </si>
  <si>
    <t>ООО "Аби Продакшн" (ИНН 7723594937, ОГРН 1067760778865)</t>
  </si>
  <si>
    <t>ЗАО «Хамильтон Стандард-Наука» (ИНН 7714030483, ОГРН 1037700083057)</t>
  </si>
  <si>
    <t>Акционерное общество «Московский машиностроительный завод «АВАНГАРД» (ИНН 7743065177, ОГРН 1027743012890)</t>
  </si>
  <si>
    <t>ФГБНУ «Всероссийский научно-исследовательский институт рыбного хозяйства и океанографии» (ИНН 7708245723, ОГРН 1157746053431)</t>
  </si>
  <si>
    <t>АО "Научно-производственное объединение "Центральный научно-исследовательский институт технологии машиностроения" (ИНН 7723564851, ОГРН 1067746376070)
УК - АО "Научно-производственное объединение "Центральный научно-исследовательский институт технологии машиностроения" (ИНН 7723564851, ОГРН 1067746376070)</t>
  </si>
  <si>
    <t>АО "Концерн"Моринформсистема-АГАТ" (ИНН 7720544208, ОГРН 1067746239230)
УК - АО "Концерн "Моринформсистема-АГАТ" (ИНН 7720544208, ОГРН 1067746239230)</t>
  </si>
  <si>
    <t>ЗАО "Хлебозавод № 22" (ИНН 7731014604, ОГРН 1027739141561)</t>
  </si>
  <si>
    <t>АО НПЦ «ЭЛВИС» (ИНН 7735582816, ОГРН 1127746073510)</t>
  </si>
  <si>
    <t>ООО "ДНК-Технология ТС" (ИНН 7713668153, ОГРН 5087746543870)</t>
  </si>
  <si>
    <t>АО «Государственное машиностроительное конструкторское бюро «Вымпел» имени И.И. Торопова» (ИНН 7733546058, ОГРН 1057747296166)</t>
  </si>
  <si>
    <t>АО «Аэроэлектромаш» (ИНН 7715218978, ОГРН 1027700055877)</t>
  </si>
  <si>
    <t>ЗАО «Связьстройдеталь» (ИНН 7723005557, ОГРН 1027700403103)</t>
  </si>
  <si>
    <t>ФГУП «Всероссийский научно-исследовательский институт автоматики им.Н.Л.Духова» (ИНН 7707074137, ОГРН 1027739646164)</t>
  </si>
  <si>
    <t>АО «Водный Стадион Спорт Инвест» (ИНН 7736525151, ОГРН 1057747514604)/
УК - АО «Водный Стадион Спорт Инвест» (ИНН 7736525151, ОГРН 1057747514604)</t>
  </si>
  <si>
    <t>ПАО Научно-производственное объединение «НАУКА» (ИНН 7714005350, ОГРН 1027700037420)</t>
  </si>
  <si>
    <t>АО «БРПИ» (ИНН 7715057618, ОГРН 1027739399577)</t>
  </si>
  <si>
    <t>ЗАО "Партнер Ф" (ИНН 7709239514, ОГРН 1027700321175)</t>
  </si>
  <si>
    <t>ОАО «Научно- производственное объединение гидравлических машин» (ИНН 7717030298, ОГРН 1027700332945)</t>
  </si>
  <si>
    <t>ООО "Научно-производственный комплекс "Научно-исследовательский институт дальней радиосвязи" (ИНН: 7718016698, ОГРН 1027739073339)</t>
  </si>
  <si>
    <t>АО "Ордена Ленина Научно-исследовательский и конструкторский институт энерготехники имени Н.А. Доллежаля" (ИНН: 7708698473, ОГРН 1097746180740), ООО "Строй Инвест Проект" (ИНН 7703352792, ОГРН 1027703003470)
УК АО "Ордена Ленина Научно-исследовательский и конструкторский институт энерготехники имени Н.А. Доллежаля" (ИНН: 7708698473, ОГРН 1097746180740)</t>
  </si>
  <si>
    <t xml:space="preserve">ПАО «Импульс» (ИНН 7717022177, ОГРН 1027700206511) </t>
  </si>
  <si>
    <t xml:space="preserve">ОАО «Производственно-экспериментальная фабрика «СОЮЗ» (ИНН 7724190750, ОГРН 1027700494260) </t>
  </si>
  <si>
    <t>ПАО «Радиофизика» (ИНН: 7733022671, ОГРН 1027739029614), ПАО «Межгосударственная акционерная корпорация «Вымпел» (ИНН 7714041693, ОГРН 1027700341855)
УК ПАО «Радиофизика» (ИНН: 7733022671, ОГРН 1027739029614)</t>
  </si>
  <si>
    <t xml:space="preserve">ООО «Аби»  (ИНН 7723594327, ОГРН 1067760545819) </t>
  </si>
  <si>
    <t xml:space="preserve">ООО "ГЭС-2" (ИНН 7706809928, ОГРН 1147746575767) </t>
  </si>
  <si>
    <t xml:space="preserve">АО «Научно-производственный центр газотурбостроения «Салют» (ИНН 7719409437, ОГРН 1157746315539) </t>
  </si>
  <si>
    <t xml:space="preserve">АО «Лаборатория Касперского» (ИНН 7713140469, ОГРН 1027739867473) </t>
  </si>
  <si>
    <t xml:space="preserve">АО «ТЕХНОПОЛИС «МОСКВА» (ИНН 9723038972, ОГРН 5177746281180) </t>
  </si>
  <si>
    <t xml:space="preserve">ОАО «Калибр» (ИНН 7717042053, ОГРН 1027739877813) </t>
  </si>
  <si>
    <t xml:space="preserve">ЗАО БКК «КОЛОМЕНСКИЙ» (ИНН 7724766868, ОГРН 1107746913845) </t>
  </si>
  <si>
    <t xml:space="preserve">АО «ЗАВОД АНД ГАЗТРУБПЛАСТ» (ИНН 7729402448, ОГРН 1027739117603) </t>
  </si>
  <si>
    <t>АО Научно-производственная корпорация «Системы прецизионного приборостроения" (ИНН: 7722698108, ОГРН 1097746629639), 
УК АО "Научно-производственная корпорация «Системы прецизионного приборостроения" (ИНН: 7722698108, ОГРН 1097746629639)</t>
  </si>
  <si>
    <t>КП города Москвы «Технопарк «Строгино» (ОГРН 5077746875058</t>
  </si>
  <si>
    <t>ГУП города Москвы «Научно-производственное объединение «Мосгормаш» (ОГРН 1037700163775)</t>
  </si>
  <si>
    <t>ООО «Центр развития бизнеса» (ОГРН  5107746065411</t>
  </si>
  <si>
    <t>Непубличное АО «Марс» (ОГРН 1027739879848</t>
  </si>
  <si>
    <t>АО «Государственный завод «Пульсар» (ОГРН 1127746015891</t>
  </si>
  <si>
    <t>ГУП города Москвы «Московский промышленно-торговый центр интеграции и развития» (ОРГН  1037739257346</t>
  </si>
  <si>
    <t>АО «Всероссийский дважды ордена Трудового Красного Знамени Теплотехнический научно-исследовательский институт» (ОГРН 1027700158485</t>
  </si>
  <si>
    <t>АО Московский радиозавод «Темп» (ОГРН 1027700119039</t>
  </si>
  <si>
    <t>ООО «Итэлма-Бизнесстрой» (ОГРН 1037724061066</t>
  </si>
  <si>
    <t>ООО «Индустриальные Углеродные Технологии» (ОГРН 1077746713010</t>
  </si>
  <si>
    <t>ОАО «Центральный научно-исследовательский институт «ЦИКЛОН» (ОГРН  1027700223352</t>
  </si>
  <si>
    <t>ОАО «Научно-производственное предприятие «Сапфир» (ОГРН 1027700070661</t>
  </si>
  <si>
    <t>ООО «Научный парк Московского государственного университета имени М.В. Ломоносова» (ОГРН  1157746812684</t>
  </si>
  <si>
    <t>ООО «Визбас» (ОГРН  1167746173935</t>
  </si>
  <si>
    <t>АО «ЭЛМА» (ОГРН  1027700033646</t>
  </si>
  <si>
    <t xml:space="preserve">ТП, в отношении которых не применяются
отдельные меры стимулирования деятельности
</t>
  </si>
  <si>
    <t>918-РП от 27.12.2018</t>
  </si>
  <si>
    <t>919-РП от 27.12.2018</t>
  </si>
  <si>
    <t>Строгино.docx</t>
  </si>
  <si>
    <t>Мосгормаш.docx</t>
  </si>
  <si>
    <t>Центр развития бизнеса.docx</t>
  </si>
  <si>
    <t>Рикор.docx</t>
  </si>
  <si>
    <t>Пульсар.docx</t>
  </si>
  <si>
    <t>МОСКОВСКИЙ ПРОМЫШЛЕННО-ТОРГОВЫЙ ЦЕНТР ИНТЕГРАЦИИ И РАЗВИТИЯ.docx</t>
  </si>
  <si>
    <t>ВСЕРОССИЙСКИЙ ДВАЖДЫ ОРДЕНА ТРУДОВОГО КРАСНОГО ЗНАМЕНИ ТЕПЛОТЕХНИЧЕСКИЙ НАУЧНО- ИССЛЕДОВАТЕЛЬСКИЙ ИНСТИТУТ.docx</t>
  </si>
  <si>
    <t>ТЕМП.docx</t>
  </si>
  <si>
    <t>Итэлма.docx</t>
  </si>
  <si>
    <t>ИНДУСТРИАЛЬНЫЕ УГЛЕРОДНЫЕ ТЕХНОЛОГИИ.docx</t>
  </si>
  <si>
    <t>ЦЕНТРАЛЬНЫЙ НАУЧНО-ИССЛЕДОВАТЕЛЬСКИЙ ИНСТИТУТ «ЦИКЛОН.docx</t>
  </si>
  <si>
    <t>НАУЧНО-ПРОИЗВОДСТВЕННОЕ ПРЕДПРИЯТИЕ «САПФИР.docx</t>
  </si>
  <si>
    <t>НАУЧНЫЙ ПАРК МОСКОВСКОГО ГОСУДАРСТВЕННОГО УНИВЕРСИТЕТА ИМЕНИ М.В. ЛОМОНОСОВА.docx</t>
  </si>
  <si>
    <t>ВИЗБАС.docx</t>
  </si>
  <si>
    <t>Элма.docx</t>
  </si>
  <si>
    <t xml:space="preserve">68.32.2 </t>
  </si>
  <si>
    <t>68.32.2Управление эксплуатацией нежилого фонда за вознаграждение или на договорной основе</t>
  </si>
  <si>
    <t xml:space="preserve">26.11.2 </t>
  </si>
  <si>
    <t>Производство диодов, транзисторов и прочих полупроводниковых приборов, включая светоизлучающие диоды, пьезоэлектрические приборы и их части</t>
  </si>
  <si>
    <t>74.87.8</t>
  </si>
  <si>
    <t>Предоставление прочих деловых услуг</t>
  </si>
  <si>
    <t>Научные исследования и разработки в области естественных и технических наук прочие»</t>
  </si>
  <si>
    <t xml:space="preserve">70.10.1 </t>
  </si>
  <si>
    <t>Деятельность по управлению финансово-промышленными группами</t>
  </si>
  <si>
    <t xml:space="preserve">72.19 
</t>
  </si>
  <si>
    <t xml:space="preserve">Научные исследования и разработки в области естественных и технических наук прочие»
</t>
  </si>
  <si>
    <t>Производство интегральных электронных схем</t>
  </si>
  <si>
    <t xml:space="preserve"> 26.11.3</t>
  </si>
  <si>
    <t>26.09.2017, №505-РП
916-РП от 27.12.2018</t>
  </si>
  <si>
    <t>ООО «Управляющая компания Физтех-21» (ИНН: 5047156860, 
ОГРН 1145047007170); АО «СТМП-ЗЕЛЕНОГРАД»  (ИНН: 7735503476, 
ОГРН 1047796255066)/ 
УК - ООО «Управляющая компания Физтех-21»
(ИНН: 5047156860, 
ОГРН 1145047007170)</t>
  </si>
  <si>
    <t>27.12.2018, № 918-РП</t>
  </si>
  <si>
    <t>ООО «ПРОИЗВОДСТВЕННАЯ КОМПАНИЯ «ЭЛИТГРУПП ИНВЕСТ» (ИНН 7706428016, ОГРН 1157746939778)</t>
  </si>
  <si>
    <t>АО «Научно-исследовательский институт технической физики и автоматизации» (ИНН 7726606316, ОГРН 5087746235825),
АО «Управляющая компания индустриального парка «Нижние котлы» (ИНН 7726390113, ОГРН 5167746267167)</t>
  </si>
  <si>
    <t>10.13</t>
  </si>
  <si>
    <t>Производство продукции из мяса убойных животных и мяса птицы</t>
  </si>
  <si>
    <t>Научные исследования и разработки в области естественных и технических наук;
Управление эксплуатацией нежилого фонда за вознаграждение или на договорной основе</t>
  </si>
  <si>
    <t>15.12.2017,  №717-РП,
29.05.2019 №239-РП</t>
  </si>
  <si>
    <t>Производство парфюмерных и косметических средств</t>
  </si>
  <si>
    <t>20.42</t>
  </si>
  <si>
    <t>\\Clfs03\соцтранспром\Дружинина\Промкомплекс\6. Реестр Свод\МВК 22\Земельные участки_НИИДАР.docx</t>
  </si>
  <si>
    <t>\\Clfs03\соцтранспром\Дружинина\Промкомплекс\6. Реестр Свод\МВК 22\ОКС_ НИИДАР.docx</t>
  </si>
  <si>
    <t>\\Clfs03\соцтранспром\Дружинина\Промкомплекс\6. Реестр Свод\МВК 22\Земельные участки_ ОАО НПО ГИДРОМАШ.docx</t>
  </si>
  <si>
    <t>28.13
72.19
68.20.2</t>
  </si>
  <si>
    <t>Производство прочих насосов и компрессоров
Научные исследования и разработки в области естественных и технических наук прочие
Аренда и управление собственным или арендованным нежилым недвижимым имуществом</t>
  </si>
  <si>
    <t>\\Clfs03\соцтранспром\Дружинина\Промкомплекс\6. Реестр Свод\МВК 22\Земельные участки_Котлы.docx</t>
  </si>
  <si>
    <t>\\Clfs03\соцтранспром\Дружинина\Промкомплекс\6. Реестр Свод\МВК 22\ОКС_ Котлы.docx</t>
  </si>
  <si>
    <t xml:space="preserve">28.22.6 </t>
  </si>
  <si>
    <t>Производство лифтов, скриповых подъемников, эскалаторов и движущихся пешеходных дорожек</t>
  </si>
  <si>
    <t>АО "ХЛЕБОКОМБИНАТ "ПРОЛЕТАРЕЦ" (ИНН 7723001680, ОГРН 1027739530169)</t>
  </si>
  <si>
    <t>ООО НПП "ЭЛЕМЕР" (ИНН 5044003551, ОГРН 1025005689830)</t>
  </si>
  <si>
    <t>C:\Users\malinskyms\Desktop\Реестр\Земельные участки_ Пролетарец.docx</t>
  </si>
  <si>
    <t>C:\Users\malinskyms\Desktop\Реестр\ОКС_Пролетарец.docx</t>
  </si>
  <si>
    <t xml:space="preserve">33.20.7 </t>
  </si>
  <si>
    <t>Производство приборов и аппаратуры для автоматического регулирования или управления (центров или пультов автоматического управления)</t>
  </si>
  <si>
    <t xml:space="preserve">АО «Смерфит Каппа Москва СОЮЗ» (ИНН 7724190750, ОГРН 1027700494260) </t>
  </si>
  <si>
    <t>АО "Черкизовский мясоперерабатывающий завод"
(ИНН 7718013714, 
ОГРН 1027700126849 )</t>
  </si>
  <si>
    <t>ИПП
СПИК</t>
  </si>
  <si>
    <t>СПИК</t>
  </si>
  <si>
    <t>Специальный инвестиционный контракт</t>
  </si>
  <si>
    <t>08.11.2016, № 577-РП
13.03.2018, №138-РП
05.06.2019 № 270-РП</t>
  </si>
  <si>
    <t>ООО "ААТ" (ИНН 7725618132, ОГРН 1077760706011)</t>
  </si>
  <si>
    <t>Земельные участки_ ААТ.docx</t>
  </si>
  <si>
    <t>ООО «НоваПродукт АГ» (ИНН 7707288097, ОГРН 1027700273787)</t>
  </si>
  <si>
    <t>10.86</t>
  </si>
  <si>
    <t>Производство детского питания и диетических пищевых продуктов</t>
  </si>
  <si>
    <t>29.32</t>
  </si>
  <si>
    <t xml:space="preserve">Производство прочих комплектующих и принадлежностей для автотранспортных средств
</t>
  </si>
  <si>
    <t xml:space="preserve">27.06.2019 истек срок действия статуса ПК, в отношении которого не применяются
отдельные меры стимулирования деятельности.
Новый статус не присвоен.
</t>
  </si>
  <si>
    <t xml:space="preserve">27.06.2019 истек срок действия статуса ТП, в отношении которого не применяются
отдельные меры стимулирования деятельности.
Новый статус не присвоен.
</t>
  </si>
  <si>
    <t>АО "Московский завод тепловой автоматики" (ИНН 7719008315, ОГРН 1027700335618),
УК АО "Московский завод тепловой автоматики" (ИНН 7719008315, ОГРН 1027700335618)</t>
  </si>
  <si>
    <t>АО "Инновационный научно-производственный центр "Пептоген" 
(ИНН 7734525082, ОГРН 1057746598700)</t>
  </si>
  <si>
    <t xml:space="preserve">68.20.2 </t>
  </si>
  <si>
    <t>Производство фармацевтических субстанций</t>
  </si>
  <si>
    <t>27.12.2018, № 918-РП;
20.06.2019, № 306-РП</t>
  </si>
  <si>
    <t>Земельные участки_Циклон.docx</t>
  </si>
  <si>
    <t>ОКС_Циклон.docx</t>
  </si>
  <si>
    <t xml:space="preserve">Научные исследования и разработки в области естественных и технических наук прочие,
Производство компьютеров и периферийного оборудования
</t>
  </si>
  <si>
    <t xml:space="preserve">72.19, 
26.20
</t>
  </si>
  <si>
    <t xml:space="preserve">20.06.2019, № 306-РП
</t>
  </si>
  <si>
    <t xml:space="preserve">ООО "СПЕЦМЕХАНИЗМ" (ИНН 7715238364, ОГРН 1027739571903),
УК: ООО "ФРОНТЛАЙН КОМ." (ИНН 7726303745, ОГРН 1027700097644) </t>
  </si>
  <si>
    <t>АО "РОССИЙСКИЕ КОСМИЧЕСКИЕ СИСТЕМЫ" (ИНН 7722698789, ОГРН 1097746649681),
УК: АО "РОССИЙСКИЕ КОСМИЧЕСКИЕ СИСТЕМЫ" (ИНН 7722698789, ОГРН 1097746649681)</t>
  </si>
  <si>
    <t>ЗАО "ТРИНИТИ СОЛЮШНС" (ИНН 7703529979, ОГРН 1047796753586)</t>
  </si>
  <si>
    <t>ЯРТ</t>
  </si>
  <si>
    <t xml:space="preserve">26.20.1 </t>
  </si>
  <si>
    <t>Производство компьютеров</t>
  </si>
  <si>
    <t>АО "ТЕКОНГРУП" (ИНН 7726302653, ОГРН 1027700107599)</t>
  </si>
  <si>
    <t xml:space="preserve">27.12 </t>
  </si>
  <si>
    <t>АО "ЦНИИ "ЦИКЛОН" (ИНН 7718159209, ОГРН 1027700223352),
ООО "ТОПЭ" (ИНН 7718809369, ОГРН 1107746454749),
АО "ЭМИКОН" (ИНН 7726037300, ОГРН 1027739678218), 
УК: АО "ЦНИИ "ЦИКЛОН" (ИНН 7718159209, ОГРН 1027700223352)</t>
  </si>
  <si>
    <t>ПАО "НПП"САПФИР" (ИНН 7719007689, ОГРН 1027700070661)
АО "ОПТРОН" (ИНН 7719019691, 1027700006751)
УК: ПАО "НПП"САПФИР" (ИНН 7719007689, ОГРН 1027700070661)</t>
  </si>
  <si>
    <t>Производство интегральных электронных схем,
Производство диодов, транзисторов и прочих полупроводниковых приборов, включая светоизлучающие диоды, пьезоэлектрические приборы и их части</t>
  </si>
  <si>
    <t>Земельные участки_Сапфир.docx</t>
  </si>
  <si>
    <t>ОКС_Сапфир.docx</t>
  </si>
  <si>
    <t>26.11.3,
26.11.2</t>
  </si>
  <si>
    <t>АО «ЭЛМА» (ИНН 7735001395, ОГРН  1027700033646)</t>
  </si>
  <si>
    <t xml:space="preserve">15.12.2017,  №717-РП
20.06.2019, № 306-РП
</t>
  </si>
  <si>
    <t>АО "НИКИЭТ" (ИНН: 7708698473, ОГРН 1097746180740), ООО "Строй Инвест Проект" (ИНН 7703352792, ОГРН 1027703003470)
УК:  АО "НИКИЭТ" (ИНН: 7708698473, ОГРН 1097746180740)</t>
  </si>
  <si>
    <t>Земельные участки_НИКИЭТ.docx</t>
  </si>
  <si>
    <t>ОКС_НИКИЭТ.docx</t>
  </si>
  <si>
    <t>72.19,
68.20</t>
  </si>
  <si>
    <t>Научные исследования и разработки в области естественных и технических наук прочие
Аренда и управление собственным или арендованным недвижимым имуществом</t>
  </si>
  <si>
    <t>ПАО "ТУПОЛЕВ" (ИНН 7705313252, ОГРН 1027739263056)</t>
  </si>
  <si>
    <t>КП "ТЕХНОПАРК "СТРОГИНО" (ИНН 7734565007, ОГРН 5077746875058)</t>
  </si>
  <si>
    <t>ООО "ДСК1-РОСТОКИНО" (ИНН 7716917390, ОГРН 1187746683409)</t>
  </si>
  <si>
    <t xml:space="preserve">68.20 </t>
  </si>
  <si>
    <t>Аренда и управление собственным или арендованным недвижимым имуществом</t>
  </si>
  <si>
    <t>\\Clfs03\соцтранспром\Дружинина\Промкомплекс\6. Реестр Свод\МВК 26 - ДСК\Земельные участки_Строгино.docx</t>
  </si>
  <si>
    <t>\\Clfs03\соцтранспром\Дружинина\Промкомплекс\6. Реестр Свод\МВК 26 - ДСК\Земельные участки_ДСК.docx</t>
  </si>
  <si>
    <t>27.12.2018, № 918-РП
27.09.2019, № 530-РП</t>
  </si>
  <si>
    <t>\\Clfs03\соцтранспром\Дружинина\Промкомплекс\6. Реестр Свод\МВК 27\ОКС_ МГУ.docx</t>
  </si>
  <si>
    <t>до 27.06.2019</t>
  </si>
  <si>
    <t>до 20.06.2024</t>
  </si>
  <si>
    <t>ОАО "НПП "ТЕМП" ИМ.Ф.КОРОТКОВА"
(ИНН 7714019049, ОГРН 1027700154338)</t>
  </si>
  <si>
    <t xml:space="preserve">28.12.1 </t>
  </si>
  <si>
    <t>Производство гидравлических и пневматических силовых установок и двигателей</t>
  </si>
  <si>
    <t>08.11.2016, № 577-РП
13.03.2018, №138-РП
22.10.2019, № 576-РП</t>
  </si>
  <si>
    <t>\\Clfs03\соцтранспром\Дружинина\Промкомплекс\6. Реестр Свод\МВК 27\ОКС_ Ударница.docx</t>
  </si>
  <si>
    <t xml:space="preserve">10.82.2 </t>
  </si>
  <si>
    <t>Общество с ограниченной ответственностью "Бимбо Кьюэсар Рус" (ИНН 7732521036, ОГРН 1087746352088)</t>
  </si>
  <si>
    <t>10.72</t>
  </si>
  <si>
    <t>Производство сухарей, печенья и прочих сухарных хлебобулочных изделий, производство мучных кондитерских изделий, тортов, пирожных, пирогов и бисквитов, предназначенных для длительного хранения</t>
  </si>
  <si>
    <t>АО «Меридиан» (ИНН 7713016180,ОГРН 1037739007624)</t>
  </si>
  <si>
    <t xml:space="preserve">10.20 </t>
  </si>
  <si>
    <t>Переработка и консервирование рыбы, ракообразных и моллюсков</t>
  </si>
  <si>
    <t xml:space="preserve">ПК
</t>
  </si>
  <si>
    <t>28.12.2017, №762-РП, 
916-РП от 27.12.2018,
718-РП от 12.12.2019</t>
  </si>
  <si>
    <t>\\Clfs03\соцтранспром\Дружинина\Промкомплекс\6. Реестр Свод\МВК 28\Земельные участки_Простор.docx</t>
  </si>
  <si>
    <t>\\Clfs03\соцтранспром\Дружинина\Промкомплекс\6. Реестр Свод\МВК 28\ОКС_Простор.docx</t>
  </si>
  <si>
    <t>10.71.1</t>
  </si>
  <si>
    <t>Производство хлеба и хлебобулочных изделий недлительного хранения</t>
  </si>
  <si>
    <t>ФГУП "ГОСНИИАС" (ИНН 7714037739, ОГРН 1027700227720)</t>
  </si>
  <si>
    <t>АО "КОРПОРАЦИЯ "ВНИИЭМ" (ИНН 7701944514, ОГРН 5117746071097)</t>
  </si>
  <si>
    <t>\\Clfs03\соцтранспром\Дружинина\Промкомплекс\6. Реестр Свод\МВК29\Земельные участки_Госнииас.docx</t>
  </si>
  <si>
    <t>\\Clfs03\соцтранспром\Дружинина\Промкомплекс\6. Реестр Свод\МВК29\ОКС_ ГОСНИИАС.docx</t>
  </si>
  <si>
    <t>24.12.2019, № 764-РП</t>
  </si>
  <si>
    <t>ООО «ЛЕД-Эффект» (ИНН 7724759892, ОГРН 1107746732235)</t>
  </si>
  <si>
    <t>27.40</t>
  </si>
  <si>
    <t>Производство электрических ламп и осветительного оборудования</t>
  </si>
  <si>
    <t>13.12.2016, № 653-РП;
10.07.2018, № 472-РП;
24.12.2019, № 764-РП</t>
  </si>
  <si>
    <t>ООО «Текон Мембранные технологии» (ИНН 7734718310, ОГРН 1147746128310)</t>
  </si>
  <si>
    <t>24.12.2019, № 762-РП</t>
  </si>
  <si>
    <t>ООО «ХРОМСИСТЕМСЛАБ» (ИНН 7727719369, ОГРН 1107746428569)</t>
  </si>
  <si>
    <t xml:space="preserve">ООО «Орпеа Рус» (ИНН 9710070351, ОГРН 1187746940050) </t>
  </si>
  <si>
    <t>86.10</t>
  </si>
  <si>
    <t>Деятельность больничных организаций</t>
  </si>
  <si>
    <t xml:space="preserve">ООО «Пиксел СТ» (ИНН 7720255541, ОГРН 1037739110639) </t>
  </si>
  <si>
    <t>ОАО «Стальмонтаж-ОПТИМ» (ОГРН 1027739224842, ИНН 7704040725)</t>
  </si>
  <si>
    <t>ООО «Сениор Групп Малаховка» 
(ИНН 5050097205, ОГРН 1125050004056)</t>
  </si>
  <si>
    <t>87.30</t>
  </si>
  <si>
    <t>Деятельность по уходу за престарелыми и инвалидами с обеспечением проживания</t>
  </si>
  <si>
    <t>\\Clfs03\соцтранспром\Дружинина\Промкомплекс\6. Реестр Свод\МВК 31\Земельные участки_Стальмонтаж.docx</t>
  </si>
  <si>
    <t>\\Clfs03\соцтранспром\Дружинина\Промкомплекс\6. Реестр Свод\МВК 31\ОКС_ Стальмонтаж.docx</t>
  </si>
  <si>
    <t>\\Clfs03\соцтранспром\Дружинина\Промкомплекс\6. Реестр Свод\МВК 31\Земельные участки_Сениор.docx</t>
  </si>
  <si>
    <t>\\Clfs03\соцтранспром\Дружинина\Промкомплекс\6. Реестр Свод\МВК 31\ОКС_ Сениор.docx</t>
  </si>
  <si>
    <t>30.06.2020, № 392-РП</t>
  </si>
  <si>
    <t>62.01</t>
  </si>
  <si>
    <t>АО «Текон-инжиниринг» (ИНН 7722531204, ОГРН 1047796891185)</t>
  </si>
  <si>
    <t>ООО «Медицинские Компьютерные Системы» (ИНН 7735039737, ОГРН 1037739216020)</t>
  </si>
  <si>
    <t>\\Clfs03\соцтранспром\Дружинина\Промкомплекс\6. Реестр Свод\МВК 32\Земельные участки_Мотек.docx</t>
  </si>
  <si>
    <t>\\Clfs03\соцтранспром\Дружинина\Промкомплекс\6. Реестр Свод\МВК 32\ОКС_Мотек.docx</t>
  </si>
  <si>
    <t>27.12.2018, № 919-РП;
30.06.2020, № 392-РП</t>
  </si>
  <si>
    <t>ООО «НТЦ «Бакор»
(ИНН 7751042279, ОГРН: 1177746381548)</t>
  </si>
  <si>
    <t xml:space="preserve">28.92 </t>
  </si>
  <si>
    <t>Производство машин и оборудования для добычи полезных ископаемых и строительства</t>
  </si>
  <si>
    <t>АО «ГНПП «Регион»
(ИНН: 7724552070, ОГРН: 1057747873875)</t>
  </si>
  <si>
    <t>09.08.2016, № 392-РП;
15.12.2017,  №717-РП;
28.07.2020, № 470-РП</t>
  </si>
  <si>
    <t>Субъекты инвестиционной деятельности</t>
  </si>
  <si>
    <t>Вид статуса</t>
  </si>
  <si>
    <t>Плановая дата</t>
  </si>
  <si>
    <r>
      <t>ЗАО «Рено Россия»</t>
    </r>
    <r>
      <rPr>
        <sz val="9"/>
        <color rgb="FF212529"/>
        <rFont val="Roboto"/>
        <charset val="204"/>
      </rPr>
      <t> (ИНН 7709259743, ОГРН 102773978202)</t>
    </r>
  </si>
  <si>
    <t>27.12.2018 № 917-РП</t>
  </si>
  <si>
    <t>Производство автотранспортных средств</t>
  </si>
  <si>
    <t>29.10</t>
  </si>
  <si>
    <t>РПМ*
(дата, номер)</t>
  </si>
  <si>
    <t>ЗАО «Рено Россия» (ИНН 7709259743, ОГРН 102773978202)</t>
  </si>
  <si>
    <t>ООО «Корпус»
(ИНН: 7725552410, ОГРН: 1057748812043)</t>
  </si>
  <si>
    <t>15.09.2020 истек срок действия статуса ЯРТ</t>
  </si>
  <si>
    <t xml:space="preserve">20.06.2019, № 306-РП
15.09.2020 № 595-РП
</t>
  </si>
  <si>
    <t>ООО «Электрорешения»
(ИНН: 7721403552, ОГРН: 5157746188750)</t>
  </si>
  <si>
    <t>15.09.2020, № 595-РП</t>
  </si>
  <si>
    <t>27.12</t>
  </si>
  <si>
    <t xml:space="preserve">26.51 </t>
  </si>
  <si>
    <t>Производство инструментов и приборов для измерения, тестирования и навигации</t>
  </si>
  <si>
    <t>АО «Вика Мера» (ИНН: 7729346754, ОГРН: 1037739043957)</t>
  </si>
  <si>
    <t>\\Clfs03\соцтранспром\Дружинина\Промкомплекс\6. Реестр Свод\МВК 35\Земельные участки_Вика Мера.docx</t>
  </si>
  <si>
    <t>\\Clfs03\соцтранспром\Дружинина\Промкомплекс\6. Реестр Свод\МВК 35\ОКС_Гидромаш.docx</t>
  </si>
  <si>
    <t>АО "ММЗ "ВПЕРЕД" (ИНН: 7720066255, ОРГН: 1027700054777)</t>
  </si>
  <si>
    <t>30.30</t>
  </si>
  <si>
    <t>Производство летательных аппаратов, включая космические, и соответствующего оборудования</t>
  </si>
  <si>
    <t>05.06.2019 № 270-РП
20.10.2020, № 690-РП</t>
  </si>
  <si>
    <t>20.10.2020 прекращен статус ИПП, новый статус не присвоен</t>
  </si>
  <si>
    <t>Y:\Дружинина\Промкомплекс\6. Реестр Свод\МВК 35\ОКС_Туполев.docx</t>
  </si>
  <si>
    <t>Y:\Дружинина\Промкомплекс\6. Реестр Свод\МВК 35\Земельные участки_Туполев.docx</t>
  </si>
  <si>
    <t xml:space="preserve">ПАО «Калибр» (ИНН 7717042053, ОГРН 1027739877813) </t>
  </si>
  <si>
    <t>04.09.2018, № 620-РП
15.12.2020, № 819-РП</t>
  </si>
  <si>
    <t>АО «Научно-исследовательский институт точных приборов» (ИНН: 7715784155; ОГРН: 1097746735481)</t>
  </si>
  <si>
    <t>23.12.2020, № 847-РП</t>
  </si>
  <si>
    <t>\\Clfs03\соцтранспром\Дружинина\Промкомплекс\6. Реестр Свод\МВК 38\Земельные участки_НИИ Точных Приборов.docx</t>
  </si>
  <si>
    <t>Научные исследования и разработки в области естественных и технических наук прочие</t>
  </si>
  <si>
    <t>13.12.2016, № 653-РП;
15.05.2018, № 306-РП;
23.12.2020 № 848-РП</t>
  </si>
  <si>
    <t>ПАО "Научно-производственное объединение "АЛМАЗ" имени академика А.А. Расплетина"
(ИНН: 7712040285
ОГРН 1027700118984 )</t>
  </si>
  <si>
    <t>\\Clfs03\соцтранспром\Дружинина\Промкомплекс\6. Реестр Свод\МВК 38\ОКС_Бимбо.docx</t>
  </si>
  <si>
    <t>ООО «ИЗВАРИНО
ФАРМА»
(ИНН: 5003022562
ОГРН: 1035000900758)</t>
  </si>
  <si>
    <t>23.12.2020, № 848-РП</t>
  </si>
  <si>
    <t>21.20.1</t>
  </si>
  <si>
    <t>Производство лекарственных препаратов</t>
  </si>
  <si>
    <t>23.12.2020 статус ПК прекращен</t>
  </si>
  <si>
    <t>15.05.2018, № 306-РП
23.12.2020, № 848-РП</t>
  </si>
  <si>
    <t>ООО "БМВС " (ОГРН 1157746325714, ИНН 7724313723)</t>
  </si>
  <si>
    <t>\\Clfs03\соцтранспром\Дружинина\Промкомплекс\6. Реестр Свод\МВК 38\Земельные участки_БМВС.docx</t>
  </si>
  <si>
    <t>46.46</t>
  </si>
  <si>
    <t xml:space="preserve"> Торговля оптовая фармацевтической продукцией</t>
  </si>
  <si>
    <t>26.30.17</t>
  </si>
  <si>
    <t>Производство радио- и телевизионной передающей аппаратуры</t>
  </si>
  <si>
    <t>72.19;
68.32.2</t>
  </si>
  <si>
    <t>10.51</t>
  </si>
  <si>
    <t>Производство молока (кроме сырого) и молочной продукции</t>
  </si>
  <si>
    <t>30.20.4</t>
  </si>
  <si>
    <t>68.32.2</t>
  </si>
  <si>
    <t>10.11</t>
  </si>
  <si>
    <t>16.02.2021 прекращен статус ИПП, новый статус не присвоен</t>
  </si>
  <si>
    <t>24.03.2020, № 135-РП
16.02.2021, № 87-РП</t>
  </si>
  <si>
    <t>27.12.2018 № 917-РП
16.02.2021, № 87-РП</t>
  </si>
  <si>
    <t>16.02.2021 прекращен статус Авто, новый статус не присвоен</t>
  </si>
  <si>
    <t>ОАО "Рот Фронт"
(ИНН 7705033216, 
ОГРН 1027700042985)</t>
  </si>
  <si>
    <t>26.09.2017, №505-РП;
30.03.2021 № 199-РП</t>
  </si>
  <si>
    <t>08.11.2016, № 577-РП
13.03.2018, №138-РП
30.03.2021 № 199-РП</t>
  </si>
  <si>
    <t>Производство прочей верхней одежды</t>
  </si>
  <si>
    <t>\\Clfs03\соцтранспром\Дружинина\Промкомплекс\6. Реестр Свод\МВК 43\Земельные участки_Первенствоторг.docx</t>
  </si>
  <si>
    <t>\\Clfs03\соцтранспром\Дружинина\Промкомплекс\6. Реестр Свод\МВК 43\ОКС_Первенствоторг.docx</t>
  </si>
  <si>
    <t>ООО "Первенствоторг" (ОГРН 1077761334090, ИНН 7710692327)</t>
  </si>
  <si>
    <t>АО "Телекомпания НТВ" (ИНН 7703191457; ОГРН 1027739667218)
ООО Предприятие "НИВА" (ИНН 7717044117; ОГРН 1027739352156)</t>
  </si>
  <si>
    <t>ИПП Соглашение</t>
  </si>
  <si>
    <t>60.20;
68.20</t>
  </si>
  <si>
    <t>Деятельность в области телевизионного вещания;
Аренда и управление собственным или арендованным недвижимым имуществом</t>
  </si>
  <si>
    <t>ФЕДЕРАЛЬНОЕ АВТОНОМНОЕ УЧРЕЖДЕНИЕ "ЦЕНТРАЛЬНЫЙ ИНСТИТУТ АВИАЦИОННОГО МОТОРОСТРОЕНИЯ ИМЕНИ П.И.БАРАНОВА" (ИНН: 7722497881; ОГРН: 1217700087285)</t>
  </si>
  <si>
    <t>17.08.2021 прекращен статус ИПП, новый статус не присвоен</t>
  </si>
  <si>
    <t>17.12.2019, № 723-РП;
17.08.2021, № 577-РП</t>
  </si>
  <si>
    <t xml:space="preserve">ФЕДЕРАЛЬНОЕ ГОСУДАРСТВЕННОЕ УНИТАРНОЕ ПРЕДПРИЯТИЕ «ЦИТО»(ИНН: 7713059338; ОГРН: 1027700579510)
</t>
  </si>
  <si>
    <t>Производство медицинских инструментов и оборудования</t>
  </si>
  <si>
    <t>\\Clfs03\соцтранспром\Дружинина\Промкомплекс\6. Реестр Свод\МВК 45\Земельные участки_ЦИТО.docx</t>
  </si>
  <si>
    <t>28.07.2020, № 470-РП
31.08.2021, № 616-РП</t>
  </si>
  <si>
    <t>27.11.1</t>
  </si>
  <si>
    <t xml:space="preserve">Аренда и управление собственным или арендованным недвижимым имуществом
</t>
  </si>
  <si>
    <t>АКЦИОНЕРНОЕ ОБЩЕСТВО «СТМП-Зеленоград» ( ИНН: 7735503476; ОГРН: 1047796255066)</t>
  </si>
  <si>
    <t>29.12.2017, № 765-РП;
07.09.2021, № 631-РП</t>
  </si>
  <si>
    <t>АО «Научно-исследовательский институт резиновых и полимерных изделий»
(ИНН: 7718606827; ОГРН: 1067757820349)</t>
  </si>
  <si>
    <t>28.09.2021, № 695-РП</t>
  </si>
  <si>
    <t>22.11</t>
  </si>
  <si>
    <t>Производство резиновых шин, покрышек и камер; восстановление резиновых шин и покрышек</t>
  </si>
  <si>
    <t>28.09.2021, № 696-РП</t>
  </si>
  <si>
    <t>\\Clfs03\соцтранспром\Дружинина\Промкомплекс\6. Реестр Свод\МВК 47\Земельные участки_РКС.docx</t>
  </si>
  <si>
    <t>\\Clfs03\соцтранспром\Дружинина\Промкомплекс\6. Реестр Свод\МВК 47\ОКС_РКС.docx</t>
  </si>
  <si>
    <t>ПАО «Институт электронных управляющих машин им. И.С. Брука»
(ИНН: 7736005096; ОГРН: 1027700297426)</t>
  </si>
  <si>
    <t>26.09.2017, №505-РП
05.06.2019 № 270-РП
22.09.2020, № 610-РП;
21.10.2021, № 772-РП</t>
  </si>
  <si>
    <t>АО "Киностудия "Союзмультфильм" (ИНН: 9715404978, ОГРН: 1217700380336)</t>
  </si>
  <si>
    <t>59.11</t>
  </si>
  <si>
    <t>Производство кинофильмов, видеофильмов и телевизионных программ</t>
  </si>
  <si>
    <t>\\Clfs03\соцтранспром\Дружинина\Промкомплекс\6. Реестр Свод\МВК 47\Земельные участки_Союзмультфильм.docx</t>
  </si>
  <si>
    <t>23.11.2021, № 832-РП</t>
  </si>
  <si>
    <t>ООО "Технопарк Курский Плаза" (ИНН: 9709061786, ОГРН: 1207700170963)</t>
  </si>
  <si>
    <t>\\Clfs03\соцтранспром\Дружинина\Промкомплекс\6. Реестр Свод\МВК 47\Земельные участки_Курский.docx</t>
  </si>
  <si>
    <t>\\Clfs03\соцтранспром\Дружинина\Промкомплекс\6. Реестр Свод\МВК 47\ОКС_Курский.docx</t>
  </si>
  <si>
    <t>28.12.2017, №762-РП
22.12.2021, № 922-РП</t>
  </si>
  <si>
    <t>22.12.2021 статус ЯР прекращен</t>
  </si>
  <si>
    <t>АО "Биннофарм" (ИНН 7735518627, ОГРН 1067746428782)</t>
  </si>
  <si>
    <t>АО «ВГ Контурс»  (ИНН 7707328818, ОГРН 1047707004553)</t>
  </si>
  <si>
    <t>22.12.2021, № 922-РП</t>
  </si>
  <si>
    <t>АО "Центр ВОСПИ" (ИНН: 7728201347, ОГРН: 1037739159270)</t>
  </si>
  <si>
    <t>07.06.2017, №278-РП;
20.09.2018, № 671-РП;
22.12.2021 № 922-РП</t>
  </si>
  <si>
    <t>\\Clfs03\соцтранспром\Дружинина\Промкомплекс\6. Реестр Свод\МВК 50\ОКС_Агат.docx</t>
  </si>
  <si>
    <t>21.12.2021 прекращен статус ИПП, новый статус не присвоен</t>
  </si>
  <si>
    <t>15.12.2020, № 817-РП
21.12.2021, № 911-РП</t>
  </si>
  <si>
    <t>22.12.2021 прекращен статус ИПП, новый статус не присвоен</t>
  </si>
  <si>
    <t>27.12.2018, № 917-РП, 
29.05.2019, № 239-РП,
22.12.2021, № 924-РП</t>
  </si>
  <si>
    <t>10.11.2021, № 802-РП
24.12.2021, № 929-РП</t>
  </si>
  <si>
    <t>ЗАО "АГЕНТСТВО ПРОМЫШЛЕННОГО
РАЗВИТИЯ И ИНВЕСТИЦИЙ"
(ИНН: 7707177929, ОГРН: 102773934220)</t>
  </si>
  <si>
    <t>21.12.2021, № 910-РП</t>
  </si>
  <si>
    <t>\\Clfs03\соцтранспром\Дружинина\Промкомплекс\6. Реестр Свод\МВК 51\Земельные участки_ОАО ЧМПЗ.docx</t>
  </si>
  <si>
    <t>\\Clfs03\соцтранспром\Дружинина\Промкомплекс\6. Реестр Свод\МВК 51\ОКС_ ОАО «ЧМПЗ».docx</t>
  </si>
  <si>
    <t>\\Clfs03\соцтранспром\Дружинина\Промкомплекс\6. Реестр Свод\МВК 51\ОКС_Союзмультфильм.docx</t>
  </si>
  <si>
    <t>ООО "С-ИННОВАЦИИ" (ИНН: 5032242530, ОГРН: 1115032007496)</t>
  </si>
  <si>
    <t>09.03.2022, № 124-РП</t>
  </si>
  <si>
    <t>ЗАО "НПФ "ДОЛОМАНТ" (ИНН: 7728512529, ОГРН: 1047796326137)</t>
  </si>
  <si>
    <t>26.51.8</t>
  </si>
  <si>
    <t>Производство частей приборов и инструментов для навигации, управления, измерения, контроля,
испытаний и прочих целей</t>
  </si>
  <si>
    <t>\\Clfs03\соцтранспром\Дружинина\Промкомплекс\6. Реестр Свод\МВК 52\ЗУ_Элма.docx</t>
  </si>
  <si>
    <t>26.09.2017, №505-РП; 29.05.2019 №239-РП;
23.12.2020 № 848-РП;
22.02.2022, № 85-РП</t>
  </si>
  <si>
    <t>24.03.2022, № 188-РП</t>
  </si>
  <si>
    <t>АО «ПРОМКАПИТАЛ»
(ИНН: 7707651391, ОГРН: 1087746068233)</t>
  </si>
  <si>
    <t>ООО «Твердь» (ИНН: 7716764151, ОГРН: 1147746012314)</t>
  </si>
  <si>
    <t>07.04.2022, № 233-РП</t>
  </si>
  <si>
    <t>Производство сухарей, печенья и прочих сухарных хлебобулочных изделий, производство мучных
кондитерских изделий, тортов, пирожных, пирогов и бисквитов, предназначенных для длительного
хранения</t>
  </si>
  <si>
    <t>\\Clfs03\соцтранспром\Дружинина\Промкомплекс\6. Реестр Свод\МВК 52\Земельные участки_Твердь.docx</t>
  </si>
  <si>
    <t>\\Clfs03\соцтранспром\Дружинина\Промкомплекс\6. Реестр Свод\МВК 52\ОКС_Твердь.docx</t>
  </si>
  <si>
    <t>АО "НПЦАП" (ИНН: 9728050571, ОГРН: 1217700553344)</t>
  </si>
  <si>
    <t>АО «Связьстройдеталь» (ИНН 7723005557, ОГРН 1027700403103)</t>
  </si>
  <si>
    <t xml:space="preserve">ООО «Медицинский научно-производственный комплекс «БИОТИКИ» (ИНН 7713100258, ОГРН 1027700350281) </t>
  </si>
  <si>
    <t>26.09.2017, №505-РП;
27.12.2018, № 917-РП;
24.03.2020, № 134-РП;
30.03.2021 № 199-РП;
07.04.2022, № 233-РП</t>
  </si>
  <si>
    <t>\\Clfs03\соцтранспром\Дружинина\Промкомплекс\6. Реестр Свод\МВК 52\Без льгот\Земельные участки_ПАО НПО НАУКА.docx</t>
  </si>
  <si>
    <t>\\Clfs03\соцтранспром\Дружинина\Промкомплекс\6. Реестр Свод\МВК 52\Без льгот\Земельные участки_Хлебозавод 24.docx</t>
  </si>
  <si>
    <t>\\Clfs03\соцтранспром\Дружинина\Промкомплекс\6. Реестр Свод\МВК 52\Без льгот\ОКС_Хлебозавод 24.docx</t>
  </si>
  <si>
    <t>\\Clfs03\соцтранспром\Дружинина\Промкомплекс\6. Реестр Свод\МВК 52\Без льгот\Земельные участки_НПЦАП.docx</t>
  </si>
  <si>
    <t>\\Clfs03\соцтранспром\Дружинина\Промкомплекс\6. Реестр Свод\МВК 52\Без льгот\ОКС_НПЦАП.docx</t>
  </si>
  <si>
    <t>01.06.2022, № 384-РП</t>
  </si>
  <si>
    <t>02.04.2023 - 17.04.2023</t>
  </si>
  <si>
    <t>\\Clfs03\соцтранспром\Дружинина\Промкомплекс\6. Реестр Свод\МВК 53\Земельные участки_Карцева.docx</t>
  </si>
  <si>
    <t>\\Clfs03\соцтранспром\Дружинина\Промкомплекс\6. Реестр Свод\МВК 53\ОКС_Карцева.docx</t>
  </si>
  <si>
    <t>72.19.9</t>
  </si>
  <si>
    <t>Научные исследования и разработки в области естественных и технических наук прочие, не включенные в другие группировки</t>
  </si>
  <si>
    <t>АО «НИИВК ИМ. М. А. КАРЦЕВА» (ИНН:7728032882, ОГРН: 1037700128828)</t>
  </si>
  <si>
    <t>58.11.1</t>
  </si>
  <si>
    <t>Издание книг, брошюр, рекламных буклетов и аналогичных изданий, включая издание словарей и энциклопедий, в том числе для слепых, в печатном виде</t>
  </si>
  <si>
    <t>АО «Москабельмет» (ИНН: 7722015841, ОГРН: 1027739160305)</t>
  </si>
  <si>
    <t>15.06.2022, № 426-РП</t>
  </si>
  <si>
    <t>НИЦ «КУРЧАТОВСКИЙ ИНСТИТУТ»-ВИАМ (ИНН 7701024933, ОГРН 1027739045399)</t>
  </si>
  <si>
    <t>12.12.2019, № 718-РП;
30.03.2021 № 199-РП;
15.06.2022, № 426-РП</t>
  </si>
  <si>
    <t>\\Clfs03\соцтранспром\Дружинина\Промкомплекс\6. Реестр Свод\МВК 53\Земельные участки_ВНИИАМ.docx</t>
  </si>
  <si>
    <t>\\Clfs03\соцтранспром\Дружинина\Промкомплекс\6. Реестр Свод\МВК 53\ОКС_ВНИИАМ.docx</t>
  </si>
  <si>
    <t>27.12.2018, № 917-РП;
26.07.2022, № 524-РП</t>
  </si>
  <si>
    <t>\\Clfs03\соцтранспром\Дружинина\Промкомплекс\6. Реестр Свод\МВК 56\Земельные участки_Элитгрупп.docx</t>
  </si>
  <si>
    <t>\\Clfs03\соцтранспром\Дружинина\Промкомплекс\6. Реестр Свод\МВК 56\ОКС_ Элитгрупп.docx</t>
  </si>
  <si>
    <t>03.08.2022 статус ЯРТ прекращен</t>
  </si>
  <si>
    <t>27.12.2018, № 918-РП;
03.08.2022, № 557-РП</t>
  </si>
  <si>
    <t>ООО «АТОЛ»(ИНН: 5010051677, ОГРН: 1165010050590)</t>
  </si>
  <si>
    <t>03.08.2022, № 557-РП</t>
  </si>
  <si>
    <t>26.20</t>
  </si>
  <si>
    <t>Производство компьютеров и периферийного оборудования</t>
  </si>
  <si>
    <t>ООО «Терминал»(ИНН: 7743666202, ОГРН: 1077762295753)</t>
  </si>
  <si>
    <t>Деятельность по управлению компьютерным оборудованием</t>
  </si>
  <si>
    <t>62.03</t>
  </si>
  <si>
    <t>11.08.2022, № 580-РП</t>
  </si>
  <si>
    <t>\\Clfs03\соцтранспром\Дружинина\Промкомплекс\6. Реестр Свод\МВК 56\Земельные участки_Терминал.docx</t>
  </si>
  <si>
    <t>\\Clfs03\соцтранспром\Дружинина\Промкомплекс\6. Реестр Свод\МВК 56\ОКС_Терминал.docx</t>
  </si>
  <si>
    <t>\\Clfs03\соцтранспром\Дружинина\Промкомплекс\6. Реестр Свод\МВК 56\Земельные участки_Курчатовский.docx</t>
  </si>
  <si>
    <t>07.08.2019, 416-РП
09.08.2022, 565-РП</t>
  </si>
  <si>
    <t>24.03.2020, № 134-РП
22.09.2020, № 610-РП
09.08.2022, № 565-РП</t>
  </si>
  <si>
    <t>\\Clfs03\соцтранспром\Дружинина\Промкомплекс\6. Реестр Свод\МВК 56\Земельные участки_Пиксел.docx</t>
  </si>
  <si>
    <t>\\Clfs03\соцтранспром\Дружинина\Промкомплекс\6. Реестр Свод\МВК 56\ОКС_Пиксел.docx</t>
  </si>
  <si>
    <t>\\Clfs03\соцтранспром\Дружинина\Промкомплекс\6. Реестр Свод\МВК 56\ОКС_ ДСК.docx</t>
  </si>
  <si>
    <t>07.09.2021 прекращен статус ИПП</t>
  </si>
  <si>
    <t>АО «ОЭЗ «ТЕХНОПОЛИС МОСКВА» (ИНН: 7735143008, ОГРН: 1157746364060)</t>
  </si>
  <si>
    <t>01.09.2022, № 627-РП</t>
  </si>
  <si>
    <t>\\Clfs03\соцтранспром\Дружинина\Промкомплекс\6. Реестр Свод\МВК 57\Земельные участки_Технополис.docx</t>
  </si>
  <si>
    <t>ООО «ЭЛКАТ» (ИНН: 7722018271, ОГРН: 1027739574092)</t>
  </si>
  <si>
    <t>08.09.2022, № 648-РП</t>
  </si>
  <si>
    <t>Производство меди</t>
  </si>
  <si>
    <t>24.44</t>
  </si>
  <si>
    <t xml:space="preserve">05.06.2019 № 270-РП;
23.12.2020 № 848-РП;
06.09.2022 № 638-РП
</t>
  </si>
  <si>
    <t>АО "ЩЛЗ" (ИНН 5051000880, ОГРН 1025007512474)</t>
  </si>
  <si>
    <t>\\Clfs03\соцтранспром\Дружинина\Промкомплекс\6. Реестр Свод\МВК 57\Земельные участки_ЩЛЗ.docx</t>
  </si>
  <si>
    <t>\\Clfs03\соцтранспром\Дружинина\Промкомплекс\6. Реестр Свод\МВК 57\Земельные участки_ВНИИЭМ.docx</t>
  </si>
  <si>
    <t>\\Clfs03\соцтранспром\Дружинина\Промкомплекс\6. Реестр Свод\МВК 57\ОКС_ ВНИИЭМ.docx</t>
  </si>
  <si>
    <t>10.11.2021, № 800-РП;
06.09.2022, № 638-РП</t>
  </si>
  <si>
    <t>ООО "Хлебный дом" (ИНН: 7810356819; ОГРН: 1157847198926)</t>
  </si>
  <si>
    <t>26.09.2017, №505-РП, 
916-РП от 27.12.2018,
22.10.2019, № 576-РП;
07.04.2022, № 233-РП; 13.09.2022, № 655-РП</t>
  </si>
  <si>
    <t>\\Clfs03\соцтранспром\Дружинина\Промкомплекс\6. Реестр Свод\МВК 56\Земельные участки_Биннофарм.docx</t>
  </si>
  <si>
    <t>\\Clfs03\соцтранспром\Дружинина\Промкомплекс\6. Реестр Свод\МВК 56\ОКС_ Биннофарм.docx</t>
  </si>
  <si>
    <t>ООО «АИР МАГИСТРАЛЬ» (ИНН: 7743117065, ОГРН: 1157746789540)</t>
  </si>
  <si>
    <t>20.12.2022, № 919-РП</t>
  </si>
  <si>
    <t>22.29.2</t>
  </si>
  <si>
    <t>Производство прочих изделий из пластмасс, не включенных в другие группировки, кроме устройств пломбировочных из пластика</t>
  </si>
  <si>
    <t>27.12.2018, № 918-РП; 20.12.2022, № 919-РП</t>
  </si>
  <si>
    <t xml:space="preserve">20.12.2022 статус ТП, в отношении которых не применяются
отдельные меры стимулирования деятельности, прекращен
</t>
  </si>
  <si>
    <t>Управление эксплуатацией нежилого фонда за вознаграждение или на договорной основе</t>
  </si>
  <si>
    <t>АО «Технопарк Нагатино» (ИНН: 7726480141, ОГРН: 1217700349382), УК: АО «Технопарк Нагатино» (ИНН: 7726480141, ОГРН: 1217700349382)</t>
  </si>
  <si>
    <t>\\Clfs03\соцтранспром\Дружинина\Промкомплекс\6. Реестр Свод\МВК 61\Земельные участки_Технопарк Нагатино.docx</t>
  </si>
  <si>
    <t>\\Clfs03\соцтранспром\Дружинина\Промкомплекс\6. Реестр Свод\МВК 61\ОКС_Технопарк Нагатино.docx</t>
  </si>
  <si>
    <t>31.12.2023-15.01.2024</t>
  </si>
  <si>
    <t>\\Clfs03\соцтранспром\Дружинина\Промкомплекс\6. Реестр Свод\МВК 63\ОКС_ТП_НИИ Точных Приборов.docx</t>
  </si>
  <si>
    <t>60.20</t>
  </si>
  <si>
    <t>Деятельность в области телевизионного вещания</t>
  </si>
  <si>
    <t xml:space="preserve">ТП
</t>
  </si>
  <si>
    <t>27.12.2018, № 918-РП; 28.03.2023, № 196-РП</t>
  </si>
  <si>
    <t>КП города Москвы «Технопарк «Строгино» (ИНН 7734565007,ОГРН 5077746875058); УК: КП города Москвы «Технопарк «Строгино» (ИНН 7734565007,ОГРН 5077746875058)</t>
  </si>
  <si>
    <t>АО «Технопарк Мосгормаш» (ИНН 9724090767, ОГРН 1227700429351), УК:АО «Технопарк Мосгормаш» (ИНН 9724090767, ОГРН 1227700429351</t>
  </si>
  <si>
    <t>ФГУП ТТЦ «Останкино» (ИНН: 7717022723, ОГРН: 1037739468392), УК:ФГУП "ТТЦ «Останкино» (ИНН: 7717022723, ОГРН: 1037739468392)</t>
  </si>
  <si>
    <t>ООО «Инновационные карточные технологии» (ИНН: 7701314914, ОГРН: 1027701010820)</t>
  </si>
  <si>
    <t>26.80</t>
  </si>
  <si>
    <t>Производство незаписанных магнитных и оптических технических носителей информации</t>
  </si>
  <si>
    <t>\\Clfs03\соцтранспром\Дружинина\Промкомплекс\6. Реестр Свод\МВК 64\Земельные участки_Технопарк Останкино.docx</t>
  </si>
  <si>
    <t>\\Clfs03\соцтранспром\Дружинина\Промкомплекс\6. Реестр Свод\МВК 64\ОКС_Технопарк Останкино.docx</t>
  </si>
  <si>
    <t>\\Clfs03\соцтранспром\Дружинина\Промкомплекс\6. Реестр Свод\МВК 64\Земельные участки_Технопарк Строгино.docx</t>
  </si>
  <si>
    <t>\\Clfs03\соцтранспром\Дружинина\Промкомплекс\6. Реестр Свод\МВК 64\Земельные участки_Технопарк Спецмеханизм.docx</t>
  </si>
  <si>
    <t>\\Clfs03\соцтранспром\Дружинина\Промкомплекс\6. Реестр Свод\МВК 64\Земельные участки_Технопарк Мосгормаш.docx</t>
  </si>
  <si>
    <t>\\Clfs03\соцтранспром\Дружинина\Промкомплекс\6. Реестр Свод\МВК 64\ОКС_Технопарк Мосгормаш.docx</t>
  </si>
  <si>
    <t xml:space="preserve"> 28.03.2023, № 196-РП</t>
  </si>
  <si>
    <t>КП города Москвы «Технопарк «Строгино» (ОГРН 5077746875058)</t>
  </si>
  <si>
    <t>АО «МЭЛ» (ИНН:7718014620, ОГРН:1027700082365)</t>
  </si>
  <si>
    <t>28.22</t>
  </si>
  <si>
    <t>Производство подъемно-транспортного оборудования</t>
  </si>
  <si>
    <t>\\Clfs03\соцтранспром\Дружинина\Промкомплекс\6. Реестр Свод\МВК 63\Земельные участки_МЭЛ.docx</t>
  </si>
  <si>
    <t>\\Clfs03\соцтранспром\Дружинина\Промкомплекс\6. Реестр Свод\МВК 63\ОКС_ПК МЭЛ.docx</t>
  </si>
  <si>
    <t>\\Clfs03\соцтранспром\Дружинина\Промкомплекс\6. Реестр Свод\МВК 64\Земельные участки_Калибр.docx</t>
  </si>
  <si>
    <t>\\Clfs03\соцтранспром\Дружинина\Промкомплекс\6. Реестр Свод\МВК 64\ОКС_Калибр.docx</t>
  </si>
  <si>
    <t>до 01.05.2024</t>
  </si>
  <si>
    <t>\\Clfs03\соцтранспром\Дружинина\Промкомплекс\6. Реестр Свод\МВК 65\Земельные участки_Элитгрупп2.docx</t>
  </si>
  <si>
    <t>13.12.2016, № 653-РП; 20.06.2023, № 391-РП</t>
  </si>
  <si>
    <t>20.06.2023 Статус ЯРТ прекращен</t>
  </si>
  <si>
    <t>\\Clfs03\соцтранспром\Дружинина\Промкомплекс\6. Реестр Свод\МВК 65\ОКС_ПолюсТП.docx</t>
  </si>
  <si>
    <t>\\Clfs03\соцтранспром\Дружинина\Промкомплекс\6. Реестр Свод\МВК 65\Земельные участки_Полюс.docx</t>
  </si>
  <si>
    <t>25.08.2016, № 440-РП
13.03.2018, №138-РП
11.08.2022, № 580-РП; 20.06.2023, № 391-РП</t>
  </si>
  <si>
    <t>\\Clfs03\соцтранспром\Дружинина\Промкомплекс\6. Реестр Свод\МВК 65\ОКС_ВНИРО.docx</t>
  </si>
  <si>
    <t xml:space="preserve">АО «ОЭЗ «Технополис Москва» (ИНН 7735143008, ОГРН 1157746364060), УК АО «ОЭЗ «Технополис Москва» (ИНН 7735143008, ОГРН 1157746364060)
</t>
  </si>
  <si>
    <t>20.04.2024 - 05.05.2024</t>
  </si>
  <si>
    <t>ПАО «Калибр» (ИНН 7717042053, ОГРН 1027739877813); ОАО "ОСОБОЕ КОНСТРУКТОРСКОЕ БЮРО СРЕДСТВ АВТОМАТИЗАЦИИ" (ИНН 7717000543, ОГРН 1027739499040); УК : ПАО «Калибр» (ИНН 7717042053, ОГРН 1027739877813)</t>
  </si>
  <si>
    <t>Аренда и управление собственным или арендованным нежилым недвижимым имуществом</t>
  </si>
  <si>
    <t>\\Clfs03\соцтранспром\Дружинина\Промкомплекс\6. Реестр Свод\МВК 65\Земельные участки_Калибр Техно.docx</t>
  </si>
  <si>
    <t>\\Clfs03\соцтранспром\Дружинина\Промкомплекс\6. Реестр Свод\МВК 65\ОКС_Калибр Техно.docx</t>
  </si>
  <si>
    <t>\\Clfs03\соцтранспром\Дружинина\Промкомплекс\6. Реестр Свод\МВК 67\Земельные участки_Рябиновая 44.docx</t>
  </si>
  <si>
    <t>41.20</t>
  </si>
  <si>
    <t>Строительство жилых и нежилых зданий</t>
  </si>
  <si>
    <t>\\Clfs03\соцтранспром\Дружинина\Промкомплекс\6. Реестр Свод\МВК 67\ОКС_ТП_Семеновский_Комильфо.docx</t>
  </si>
  <si>
    <t>ИПП 
Соглашение</t>
  </si>
  <si>
    <t>\\Clfs03\соцтранспром\Дружинина\Промкомплекс\6. Реестр Свод\МВК 70\Земельные участки_Москвич.docx</t>
  </si>
  <si>
    <t>\\Clfs03\соцтранспром\Дружинина\Промкомплекс\6. Реестр Свод\МВК 70\ОКС_Москвич.docx</t>
  </si>
  <si>
    <t>16.07.2024 - 31.07.2024</t>
  </si>
  <si>
    <t>ПАО «МИЭА» (ИНН 7714025469; ОГРН 1027739201951)</t>
  </si>
  <si>
    <t>\\Clfs03\соцтранспром\Дружинина\Промкомплекс\6. Реестр Свод\МВК 70\Земельные участки_МИЭА.docx</t>
  </si>
  <si>
    <t>\\Clfs03\соцтранспром\Дружинина\Промкомплекс\6. Реестр Свод\МВК 70\ОКС_МИЭА.docx</t>
  </si>
  <si>
    <t>АО МАЗ «Москвич»(ИНН 7709259743; ОГРН 1027739178202)</t>
  </si>
  <si>
    <t>ООО «Комильфо» (ИНН 7720421559; ОГРН 1187746416791)</t>
  </si>
  <si>
    <t>ООО «Рябиновая 44» (ИНН 9729325109; ОГРН 1227700350998)</t>
  </si>
  <si>
    <t>АО «НПП«ПУЛЬСАР» (ИНН 7719846490; ОГРН 1137746472599)</t>
  </si>
  <si>
    <t>27.12.2018, № 918-РП; 03.10.2023, № 703-РП</t>
  </si>
  <si>
    <t>24.03.2020, № 135-РП; 24.10.2023, № 761-РП</t>
  </si>
  <si>
    <t>24.10.2023 прекращен статус ИПП, новый статус не присвоен</t>
  </si>
  <si>
    <t>\\Clfs03\соцтранспром\Дружинина\Промкомплекс\6. Реестр Свод\МВК 70\ОКС_ААТ_.docx</t>
  </si>
  <si>
    <t>\\Clfs03\соцтранспром\Дружинина\Промкомплекс\6. Реестр Свод\МВК 70\ОКС_ Строгино_.docx</t>
  </si>
  <si>
    <t xml:space="preserve">05.06.2019, № 270-РП; 13.12.2022, № 889-РП; 14.11.2023, № 812-РП
</t>
  </si>
  <si>
    <t>58.11</t>
  </si>
  <si>
    <t>Издание книг</t>
  </si>
  <si>
    <t>ООО «Просвещение-Союз» (ИНН 7707442567, ОГРН 1207700315657)</t>
  </si>
  <si>
    <t>\\Clfs03\соцтранспром\Дружинина\Промкомплекс\6. Реестр Свод\МВК 70\Земельные участки_Сколково Инфраструктура.docx</t>
  </si>
  <si>
    <t>ООО «СКОЛКОВО ИНФРАСТРУКТУРА» (ИНН 7701897582, ОГРН 1107746949793);
УК ООО «Технопарк "Сколково» (ИНН 7701902970, ОГРН 5107746075949)</t>
  </si>
  <si>
    <t>17.09.2024-02.10.2024</t>
  </si>
  <si>
    <t>15.12.2023, № 919-РП</t>
  </si>
  <si>
    <t>24.08.2023, № 569-РП</t>
  </si>
  <si>
    <t>30.08.2023, № 590-РП</t>
  </si>
  <si>
    <t>27.09.2023, № 662-РП</t>
  </si>
  <si>
    <t>22.11.2023, № 835-РП</t>
  </si>
  <si>
    <t>20.06.2023, № 401-РП</t>
  </si>
  <si>
    <t>13.06.2023, № 381-РП</t>
  </si>
  <si>
    <t>26.04.2023, № 266-РП</t>
  </si>
  <si>
    <t>28.03.2023, № 196-РП</t>
  </si>
  <si>
    <t>ООО "ДелоСпорт" (ИНН 7730254709, ОГРН 1197746679900)</t>
  </si>
  <si>
    <t>93.11</t>
  </si>
  <si>
    <t>Деятельность спортивных объектов</t>
  </si>
  <si>
    <t>\\Clfs03\соцтранспром\Дружинина\Промкомплекс\6. Реестр Свод\МВК 71\Земельные участки_ДелоСпорт.docx</t>
  </si>
  <si>
    <t>до 01.05.2025</t>
  </si>
  <si>
    <t>ООО "Ньютон Плаза" (ИНН 7724290145, ОГРН 1037724061066)</t>
  </si>
  <si>
    <t>18.10.2024 - 02.11.2024</t>
  </si>
  <si>
    <t>Субекты инвестиционной деятельности</t>
  </si>
  <si>
    <t>\\Clfs03\соцтранспром\Дружинина\Промкомплекс\6. Реестр Свод\МВК 72\ОКС_Энерго Эстейт, Приоритет.docx</t>
  </si>
  <si>
    <t>\\Clfs03\соцтранспром\Дружинина\Промкомплекс\6. Реестр Свод\МВК 72\Земельные участки_Энерго Эстейт, Приоритет.docx</t>
  </si>
  <si>
    <t>\\Clfs03\соцтранспром\Дружинина\Промкомплекс\6. Реестр Свод\МВК 72\Земельные участки_Технополис Москва.docx</t>
  </si>
  <si>
    <t>\\Clfs03\соцтранспром\Дружинина\Промкомплекс\6. Реестр Свод\МВК 72\ОКС_Сколково Инфраструктура.docx</t>
  </si>
  <si>
    <t>25.08.2016, № 440-РП
13.03.2018, №138-РП
11.05.2021, № 300-РП
11.08.2022, № 580-РП; 19.12.2023, № 936-РП</t>
  </si>
  <si>
    <t>27.12.2018, № 918-РП;
30.06.2020, № 392-РП; 19.12.2023, № 936-РП</t>
  </si>
  <si>
    <t>27.12.2018, № 918-РП;
30.06.2020, № 392-РП; 07.09.2021, № 631-РП; 02.08.2022, № 547-РП; 20.06.2023, № 391-РП; 19.12.2023, № 936-РП</t>
  </si>
  <si>
    <t>27.12.2018, № 918-РП;
30.06.2020, № 392-РП; 22.11.2023, № 835-РП; 19.12.2023, № 936-РП</t>
  </si>
  <si>
    <t xml:space="preserve">27.12.2023 истек срок действия статуса ТП, в отношении которых не применяются
отдельные меры стимулирования деятельности 
</t>
  </si>
  <si>
    <t>ООО "НПП "ИТЭЛМА" (ИНН 7724685256, ОГРН 5087746597648)</t>
  </si>
  <si>
    <t>25.12.2023, №961-РП</t>
  </si>
  <si>
    <t>29.31</t>
  </si>
  <si>
    <t>Производство электрического и электронного оборудования для автотранспортных средств</t>
  </si>
  <si>
    <t>28.10.2024 - 12.11.2024</t>
  </si>
  <si>
    <t>22.06.2021, № 421-РП
06.02.2024 № 55-РП</t>
  </si>
  <si>
    <t>28.07.2020, № 470-РП;
08.09.2022, № 648-РП
06.02.2024, № 56-РП</t>
  </si>
  <si>
    <t>\\Clfs03\соцтранспром\Дружинина\Промкомплекс\6. Реестр Свод\МВК 73\Земельные участки_Баранова_2024.docx</t>
  </si>
  <si>
    <t>\\Clfs03\соцтранспром\Дружинина\Промкомплекс\6. Реестр Свод\МВК 73\ОКС_Баранова_2024.docx</t>
  </si>
  <si>
    <t>09.08.2016, № 392-РП;
15.12.2017,  №717-РП;
28.07.2020, № 470-РП;
22.02.2022, № 85-РП
27.02.2024,  № 126-РП</t>
  </si>
  <si>
    <t>\\Clfs03\соцтранспром\Дружинина\Промкомплекс\6. Реестр Свод\МВК 73\ОКС_ ОАО ЦАРИЦЫНО_2024.docx</t>
  </si>
  <si>
    <t>\\Clfs03\соцтранспром\Дружинина\Промкомплекс\6. Реестр Свод\МВК 73\Земельные участки_СТМП_2024.docx</t>
  </si>
  <si>
    <t>\\Clfs03\соцтранспром\Дружинина\Промкомплекс\6. Реестр Свод\МВК 73\Земельные участки_ВНИРО_2024.docx</t>
  </si>
  <si>
    <t>12.12.2019, № 718-РП;
07.04.2022, № 233-РП; 13.09.2022, № 655-РП
27.02.2024 № 128-РП</t>
  </si>
  <si>
    <t>\\Clfs03\соцтранспром\Дружинина\Промкомплекс\6. Реестр Свод\МВК 73\Земельные участки_Меридиан_2024.docx</t>
  </si>
  <si>
    <t>\\Clfs03\соцтранспром\Дружинина\Промкомплекс\6. Реестр Свод\МВК 73\ОКС_Меридиан_2024.docx</t>
  </si>
  <si>
    <t xml:space="preserve">08.11.2016, № 577-РП
13.03.2018, №138-РП
20.10.2020 N 690-РП;
10.11.2021, № 800-РП;
27.02.2024 № 127-РП
</t>
  </si>
  <si>
    <t>\\Clfs03\соцтранспром\Дружинина\Промкомплекс\6. Реестр Свод\МВК 73\Земельные участки_КБК ЧЕРЕМУШКИ_2024.docx</t>
  </si>
  <si>
    <t>\\Clfs03\соцтранспром\Дружинина\Промкомплекс\6. Реестр Свод\МВК 73\ОКС_Черемушки_2024.docx</t>
  </si>
  <si>
    <t>06.01.2025 - 21.01.2025</t>
  </si>
  <si>
    <t>Акционерное общество научно-технический центр "Модуль"
(ИНН 7714009178,
ОГРН 1037739187892)/
УК - Акционерное общество научно-технический центр "Модуль"
(ИНН 7714009178,
ОГРН 1037739187892)</t>
  </si>
  <si>
    <t>\\Clfs03\соцтранспром\Дружинина\Промкомплекс\6. Реестр Свод\МВК 74\Земельные участки_Модуль_2024.docx</t>
  </si>
  <si>
    <t>\\Clfs03\соцтранспром\Дружинина\Промкомплекс\6. Реестр Свод\МВК 74\ОКС_Модуль_2024.docx</t>
  </si>
  <si>
    <t>\\Clfs03\соцтранспром\Дружинина\Промкомплекс\6. Реестр Свод\МВК 74\ОКС_Вика Мера_2024.docx</t>
  </si>
  <si>
    <t>15.12.2017,  №717-РП
27.02.2024, № 129-РП</t>
  </si>
  <si>
    <t>28.03.2017, № 116-РП;
20.09.2018, № 671-РП;
20.06.2023, № 391-РП;
27.02.2024, № 130-РП</t>
  </si>
  <si>
    <t>07.09.2021, № 631-РП;
27.02.2024, № 130-РП</t>
  </si>
  <si>
    <t>АО "Партнер Ф" (ИНН 7709239514, ОГРН 1027700321175)</t>
  </si>
  <si>
    <t>10.13.2</t>
  </si>
  <si>
    <t>Производство колбасных изделий</t>
  </si>
  <si>
    <t>20.03.2024, № 219-РП</t>
  </si>
  <si>
    <t>\\Clfs03\соцтранспром\Дружинина\Промкомплекс\6. Реестр Свод\МВК 74\Земельные участки_Алмаз-Антей.docx</t>
  </si>
  <si>
    <t>\\Clfs03\соцтранспром\Дружинина\Промкомплекс\6. Реестр Свод\МВК 74\ОКС_Алмаз-Антей.docx</t>
  </si>
  <si>
    <t>АО "Концерн воздушно-космической обороны "Алмаз-Антей" (ИНН 7731084175, ОГРН  1027739001993)
УК: АО "Концерн воздушно-космической обороны "Алмаз-Антей" (ИНН 7731084175, ОГРН  1027739001993)</t>
  </si>
  <si>
    <t>ООО «Радиан» (ИНН 9724085654, ОГРН 1227700342528)/
УК - ООО «Радиан» (ИНН 9724085654, ОГРН 1227700342528)</t>
  </si>
  <si>
    <t>АО "Промышленные инновации" (ИНН 7725524660, ОГРН 1047796861793)</t>
  </si>
  <si>
    <t>62.02</t>
  </si>
  <si>
    <t>Деятельность консультативная и работы в области компьютерных технологий</t>
  </si>
  <si>
    <t>20.03.2024, №219-РП</t>
  </si>
  <si>
    <t>22.10.2019, № 576-РП
19.03.2024, № 208-РП</t>
  </si>
  <si>
    <t>\\Clfs03\соцтранспром\Дружинина\Промкомплекс\6. Реестр Свод\МВК 74\Земельные участки_Темп_2024.docx</t>
  </si>
  <si>
    <t>\\Clfs03\соцтранспром\Дружинина\Промкомплекс\6. Реестр Свод\МВК 74\ОКС_ Темп_2024.docx</t>
  </si>
  <si>
    <t>27.03.2018, №155-РП;
21.12.2021 № 911-РП;
27.09.2022 № 674-РП;
26.03.2024, № 238-РП</t>
  </si>
  <si>
    <t>ИПП 
Соглашение
Срок действия истек</t>
  </si>
  <si>
    <t xml:space="preserve">ИПП 
Соглашение
</t>
  </si>
  <si>
    <t>26.03.2024, № 238-РП</t>
  </si>
  <si>
    <t>\\Clfs03\соцтранспром\Дружинина\Промкомплекс\6. Реестр Свод\МВК 74\Земельные участки_ГЭС-2_2024.docx</t>
  </si>
  <si>
    <t>\\Clfs03\соцтранспром\Дружинина\Промкомплекс\6. Реестр Свод\МВК 74\ОКС_ГЭС_2024.docx</t>
  </si>
  <si>
    <t>16.02.2025 - 03.03.2025</t>
  </si>
  <si>
    <t>Земельные участки_Изварино_2024.docx</t>
  </si>
  <si>
    <t>ОКС_Изварино_2024.docx</t>
  </si>
  <si>
    <t>ОКС_Авангард_2024.docx</t>
  </si>
  <si>
    <t>Земельные участки_Духова_2024.docx</t>
  </si>
  <si>
    <t>ОКС_Духова_2024.docx</t>
  </si>
  <si>
    <t>Земельные участки_Москабельмет_2024.docx</t>
  </si>
  <si>
    <t>ОКС_Москабельмет_2024.docx</t>
  </si>
  <si>
    <t>Земельные участки_Связьстройдеталь_2024.docx</t>
  </si>
  <si>
    <t>ОКС_Связьстройдеталь_2024.docx</t>
  </si>
  <si>
    <t>Земельные участки_НИИР_2024.docx</t>
  </si>
  <si>
    <t>ОКС_НИИР_2024.docx</t>
  </si>
  <si>
    <t>ОКС_Брука_2024.docx</t>
  </si>
  <si>
    <t>ОКС_Технополис Москва_2024.docx</t>
  </si>
  <si>
    <t>ОКС_Курчатовский_2024.docx</t>
  </si>
  <si>
    <t>ОКС_Доза_2024.docx</t>
  </si>
  <si>
    <t>Земельные участки_Доза_2024.docx</t>
  </si>
  <si>
    <t>ООО "Научно-производственное предприятие "ДОЗА"(ИНН: 7735542228, ОГРН 1087746802000)</t>
  </si>
  <si>
    <t>05.07.2024, № 506-РП</t>
  </si>
  <si>
    <t>26.51</t>
  </si>
  <si>
    <t>21.06.2024, № 450-РП</t>
  </si>
  <si>
    <t>АО "Ордена Трудового Красного Знамени научно-исследовательский институт автоматической аппаратуры им. академика В.С.Семенихина" (ИНН 7728795443, ОГРН 1127746009500); УК: АО "Ордена Трудового Красного Знамени научно-исследовательский институт автоматической аппаратуры им. академика В.С.Семенихина" (ИНН 7728795443, ОГРН 1127746009500)</t>
  </si>
  <si>
    <t>Земельные участки_НИИАА_2024.docx</t>
  </si>
  <si>
    <t>ОКС_НИИАА_2024.docx</t>
  </si>
  <si>
    <t>ОКС_НИИССУ_2024.docx</t>
  </si>
  <si>
    <t>** по данным за 2022, 2023 гг.</t>
  </si>
  <si>
    <t>19.04.2016, № 178-РП;
15.12.2017,  №717-РП;
07.05.2024, №316-РП</t>
  </si>
  <si>
    <t>25.08.2016, № 440-РП
13.03.2018, №138-РП
11.08.2022, № 580-РП
21.06.2024, № 450-РП</t>
  </si>
  <si>
    <t>Земельные участки_НИИССУ_2024.docx</t>
  </si>
  <si>
    <t>Производство готовых строительных изделий из бетона, цемента и искусственного камня</t>
  </si>
  <si>
    <t>23.61.1</t>
  </si>
  <si>
    <t>21.07.2025 - 05.08.2025</t>
  </si>
  <si>
    <t>27.12.2018, № 918-РП;
27.09.2024,  № 764-РП</t>
  </si>
  <si>
    <t>09.03.2022, № 124-РП;
27.09.2024, № 764-РП</t>
  </si>
  <si>
    <t>ЯРТ
27.09.2024 статус прекращен</t>
  </si>
  <si>
    <t>27.09.2024, № 764-РП</t>
  </si>
  <si>
    <t>ООО "АЗТФармРесурс" (ИНН 7734441643, ОГРН 1217700153395</t>
  </si>
  <si>
    <t>АО "Гринатом" (ИНН 7706729736, ОГРН 1097746819720)</t>
  </si>
  <si>
    <t>62.09</t>
  </si>
  <si>
    <t>Деятельность, связанная с использованием вычислительной техники и информационных технологий, прочая</t>
  </si>
  <si>
    <t>ООО  "Парус Электро" (ИНН 7713724182, ОГРН 1117746147859)</t>
  </si>
  <si>
    <t>ООО "Научно-внедренческое предприятие "Астрафарм" (ИНН 7736221234, ОГРН 1037739328989)</t>
  </si>
  <si>
    <t>ООО  "НТЦ ФИОРД" (ИНН 9705036179, ОГРН 1157746339343)</t>
  </si>
  <si>
    <t>Деятельность по предоставлению услуг телефонной связи</t>
  </si>
  <si>
    <t>61.10.1</t>
  </si>
  <si>
    <t xml:space="preserve">27.03.2019, № 128-РП;
24.03.2022, № 188-РП;
27.09.2024, № 764-РП </t>
  </si>
  <si>
    <t xml:space="preserve">27.03.2019, № 128-РП;
27.09.2024, № 764-РП </t>
  </si>
  <si>
    <t>Земельные участки_МЗТА_2024.docx</t>
  </si>
  <si>
    <t>ОКС_ МЗТА_2024.docx</t>
  </si>
  <si>
    <t xml:space="preserve">20.06.2019, № 306-РП;
07.09.2021, № 631-РП;
28.03.2023, № 196-РП
</t>
  </si>
  <si>
    <t>ОКС_Технопарк Спецмеханизм_октябрь 2024.docx</t>
  </si>
  <si>
    <t>АО «ИЗДАТЕЛЬСТВО «ПРОСВЕЩЕНИЕ» (ИНН: 7715995942, ОГРН: 1147746296532)</t>
  </si>
  <si>
    <t>28.03.2017, № 116-РП;
27.12.2018, № 917-РП;
24.03.2020, № 134-РП;
30.03.2021 № 199-РП;
07.04.2022, № 233-РП;
06.08.2024, №-593-РП</t>
  </si>
  <si>
    <t xml:space="preserve">20.06.2024 истек срок действия статуса ТП, в отношении которых не применяются
отдельные меры стимулирования деятельности 
</t>
  </si>
  <si>
    <t>09.09.2025 -24.09.2025</t>
  </si>
  <si>
    <t xml:space="preserve">22.10.2024 истек срок действия статуса ПК, в отношении которого не применяются
отдельные меры стимулирования деятельности.
Новый статус не присвоен.
</t>
  </si>
  <si>
    <t xml:space="preserve">29.05.2024 истек срок действия статуса ПК, в отношении которого не применяются
отдельные меры стимулирования деятельности.
Новый статус не присвоен.
</t>
  </si>
  <si>
    <t>09.09.2025-24.09.2025</t>
  </si>
  <si>
    <t>Земельные участки_Дымов_2024.docx</t>
  </si>
  <si>
    <t>ОКС_Дымов_2024.docx</t>
  </si>
  <si>
    <t>Земельные участки_Бакор_2024.docx</t>
  </si>
  <si>
    <t>ОКС_Бакор_2024.docx</t>
  </si>
  <si>
    <t>ОКС_ЦИТО_2024.docx</t>
  </si>
  <si>
    <t>ОКС_Пульсар_2024.docx</t>
  </si>
  <si>
    <t>Земельные участки_Слава_2024.docx</t>
  </si>
  <si>
    <t>ОКС_Слава_2024.docx</t>
  </si>
  <si>
    <t>ОКС_Технопарк Строгино_2024.docx</t>
  </si>
  <si>
    <t>ООО "Экзактэ Лабс" (ИНН 5047127058, ОГРН 1115047013036)</t>
  </si>
  <si>
    <t>26.10.2025 - 10.11.2025</t>
  </si>
  <si>
    <t>31.08.2021, № 616-РП
22.01.2025, № 31-РП</t>
  </si>
  <si>
    <t>* за 2019-2023 гг.</t>
  </si>
  <si>
    <t xml:space="preserve">24.12.2024 истек срок действия статуса ТП, в отношении которых не применяются
отдельные меры стимулирования деятельности 
</t>
  </si>
  <si>
    <t>20.06.2019, № 305-РП; 14.11.2023, № 811-РП
13.02.2025, № 97-РП</t>
  </si>
  <si>
    <t>13.02.2025  прекращен статус ИПП
СПИК</t>
  </si>
  <si>
    <t>03.02.2025 прекращен статус ПК, в отношении которых не применяются отдельные меры стимулирования деятельности</t>
  </si>
  <si>
    <t>19.04.2016, № 178-РП; 26.09.2017, №505-РП;
07.04.2022, № 233-РП
03.02.2025, № 46-РП</t>
  </si>
  <si>
    <t>09.08.2016, № 392-РП;
15.12.2017,  №717-РП
21.12.2021, № 910-РП
03.02.2025, № 46-РП</t>
  </si>
  <si>
    <t>15.12.2017,  №717-РП;
07.04.2022, № 233-РП
03.02.2025, № 46-РП</t>
  </si>
  <si>
    <t>13.12.2016, № 653-РП;
15.05.2018, № 306-РП;
23.12.2020 № 848-РП
03.02.2025, № 46-РП</t>
  </si>
  <si>
    <t>15.12.2017,  №717-РП,
29.05.2019 №239-РП,
22.09.2020, № 610-РП;
21.10.2021, № 772-РП, 
03.02.205, № 46-РП</t>
  </si>
  <si>
    <t>28.12.2017, № 762-РП
20.10.2020, № 690-РП
03.02.2025, № 46-РП</t>
  </si>
  <si>
    <t>20.09.2018, № 671-РП
24.03.2020, № 134-РП
03.02.2025, № 46-РП</t>
  </si>
  <si>
    <t>27.12.2018, № 917-РП
31.08.2021, № 616-РП
03.02.2025, № 46-РП</t>
  </si>
  <si>
    <t>22.09.2020, № 610-РП
30.01.2024, № 35-РП
03.02.2025, № 46-РП</t>
  </si>
  <si>
    <t>20.10.2020, № 690-РП;
07.04.2022, № 233-РП,
03.02.2025,  № 46-РП</t>
  </si>
  <si>
    <t>19.01.2025 - 03.02.2025</t>
  </si>
  <si>
    <t>06.05.2025 - 21.05.2025</t>
  </si>
  <si>
    <t>22.04.2025 - 07.05.2025</t>
  </si>
  <si>
    <t>29.07.2025 - 13.08.2025</t>
  </si>
  <si>
    <t>16.12.2025 - 31.12.2025</t>
  </si>
  <si>
    <t>249,6 га</t>
  </si>
  <si>
    <t>Земельные участки_Авангард_26022025.docx</t>
  </si>
  <si>
    <t>Земельные участки_ЦНИИТМАШ_2024.docx</t>
  </si>
  <si>
    <t>ОКС_ЦНИИТМАШ_2024.docx</t>
  </si>
  <si>
    <t>ОКС_Промкапитал_2024.docx</t>
  </si>
  <si>
    <t>Земельные участки_АПРИ_2024.docx</t>
  </si>
  <si>
    <t>ОКС_АПРИ_2024.docx</t>
  </si>
  <si>
    <t>19.02.2025 прекращен статус ПК</t>
  </si>
  <si>
    <t>05.06.2019 № 270-РП
19.02.2025 № 116-РП</t>
  </si>
  <si>
    <t>28.03.2017, № 116-РП;
20.09.2018, № 671-РП;
19.02.2025, № 116-РП</t>
  </si>
  <si>
    <t>27.09.2023, № 674-РП
19.02.2025, № 116-РП</t>
  </si>
  <si>
    <t>17.12.2019, № 723-РП;
30.03.2021 № 199-РП;
19.02.2025 № 116-РП</t>
  </si>
  <si>
    <t>17.12.2019, № 723-РП;
30.03.2021 № 199-РП;
06.09.2022 № 638-РП;
19.02.2025 №116-РП</t>
  </si>
  <si>
    <t>07.06.2017, №278-РП;
20.09.2018, № 671-РП;
19.02.2025, № 116-РП</t>
  </si>
  <si>
    <t>15.06.2016, № 283-РП;
15.12.2017,  №717-РП;
10.11.2021, № 800-РП;
19.02.2025, №116-РП</t>
  </si>
  <si>
    <t>Земельные участки_Трансмаш_2024.docx</t>
  </si>
  <si>
    <t>ОКС_Трансмаш_2024.docx</t>
  </si>
  <si>
    <t>Земельные участки_АО ХЛЕБОЗАВОД №28_2024.docx</t>
  </si>
  <si>
    <t>ОКС_ АО ХЛЕБОЗАВОД №28_2024.docx</t>
  </si>
  <si>
    <t>Земельные участки_ ЗАО ПАРТНЕР Ф_2024.docx</t>
  </si>
  <si>
    <t>ОКС_ ЗАО ПАРТНЕР Ф_2024.docx</t>
  </si>
  <si>
    <t>15.12.2017,  №717-РП
19.02.2025, №116-РП</t>
  </si>
  <si>
    <t>29.05.2019 №239-РП
19.02.2025 №  116-РП</t>
  </si>
  <si>
    <t>АО "ФАБЕРЛИК" (ИНН 5001026970, ОГРН 1025000507399)</t>
  </si>
  <si>
    <t>Земельные участки_ФАБЕРЛИК_2024.docx</t>
  </si>
  <si>
    <t>ОКС_ ФАБЕРЛИК_2024.docx</t>
  </si>
  <si>
    <t>Земельные участки_ММК3_2024.docx</t>
  </si>
  <si>
    <t>ОКС_ММК3_2024.docx</t>
  </si>
  <si>
    <t>15.12.2017,  №717-РП
916-РП от 27.12.2018
718-РП от 12.12.2019;
07.04.2022, № 233-РП;
19.02.2025, № 116-РП</t>
  </si>
  <si>
    <t>Земельные участки_Биотики_2024.docx</t>
  </si>
  <si>
    <t>ОКС_Биотики_2024.docx</t>
  </si>
  <si>
    <t>Земельные участки_Импульс_2024.docx</t>
  </si>
  <si>
    <t>ОКС_Импульс_2024.docx</t>
  </si>
  <si>
    <t>Земельные участки_Регион_2024.docx</t>
  </si>
  <si>
    <t>ОКС_Регион_2024.docx</t>
  </si>
  <si>
    <t>Земельные участки_Элкат_2024.docx</t>
  </si>
  <si>
    <t>ОКС_Элкат_2024.docx</t>
  </si>
  <si>
    <t>Земельные участки_Пульсар.docx</t>
  </si>
  <si>
    <t>Производство элементов электронной аппаратуры</t>
  </si>
  <si>
    <t>26.11</t>
  </si>
  <si>
    <t>Земельные участки_Коломенский.docx</t>
  </si>
  <si>
    <t>ОКС_Коломенский_2024.docx</t>
  </si>
  <si>
    <t>Земельные участки_Большевичка_2024.docx</t>
  </si>
  <si>
    <t>ОКС_Большевичка_2024.docx</t>
  </si>
  <si>
    <t xml:space="preserve">20.06.2019, № 304-РП
20.10.2020 № 690-РП
19.02.2025, № 116-РП
</t>
  </si>
  <si>
    <t>11.05.2021, № 296-РП
19.02.2025, № 116-РП</t>
  </si>
  <si>
    <t>13.12.2016, № 653-РП;
15.05.2018, № 306-РП;
19.02.2025, №  116-РП</t>
  </si>
  <si>
    <t>Земельные МЭЗ.docx</t>
  </si>
  <si>
    <t>ОКС_МЭЗ.docx</t>
  </si>
  <si>
    <t xml:space="preserve">28.07.2020, № 470-РП;
30.01.2025, № 43-РП
</t>
  </si>
  <si>
    <t>Земельные участки_ЗИЛ_2024.docx</t>
  </si>
  <si>
    <t>ОКС_ЗИЛ_2024.docx</t>
  </si>
  <si>
    <t>07.06.2017, №278-РП;
20.09.2018, № 671-РП;
22.12.2021 № 922-РП; 20.06.2023, № 391-РП</t>
  </si>
  <si>
    <t>Земельные участки_Элемер_2024.docx</t>
  </si>
  <si>
    <t>ОКС_Элемер_2024.docx</t>
  </si>
  <si>
    <t>Земельные участки_Рот Фронт_2024.docx</t>
  </si>
  <si>
    <t>ОКС_ Рот Фронт_2024.docx</t>
  </si>
  <si>
    <t>19.04.2016, № 178-РП; 26.09.2017, № 505-РП, 916-РП от 27.12.2018; 12.12.2019, № 718-РП;
30.03.2021 № 199-РП;
15.06.2022, № 426-РП;
19.02.2025, №116-РП</t>
  </si>
  <si>
    <t>05.06.2019 № 270-РП;
19.02.2025 № 116-РП</t>
  </si>
  <si>
    <t>20.10.2020, № 690-РП
19.02.2025, № 116-РП</t>
  </si>
  <si>
    <t>Земельные участки_Вперед_2024.docx</t>
  </si>
  <si>
    <t>ОКС_Вперед_2024.docx</t>
  </si>
  <si>
    <t>09.08.2016, № 392-РП 
08.11.2016, № 577-РП
13.03.2018, №138-РП
05.06.2019 № 270-РП
23.12.2020 № 848-РП
22.02.2022, № 85-РП
19.02.2025, №116-РП</t>
  </si>
  <si>
    <t>Земельные участки_АЛМАЗ_2024.docx</t>
  </si>
  <si>
    <t>ОКС_АЛМАЗ_2024.docx</t>
  </si>
  <si>
    <t>21.03.2025, № 210-РП</t>
  </si>
  <si>
    <t>20.01.2026 - 04.02.2026</t>
  </si>
  <si>
    <t>ООО "Код безопасности" (ИНН 7715719244, ОГРН 5087746212241)</t>
  </si>
  <si>
    <t>ООО "КОМПАНИЯ ИНВЕРСИЯ"  (ИНН 7724681685, ОГРН 5087746397833)</t>
  </si>
  <si>
    <t>Земельные участки_НТВ_2024.docx</t>
  </si>
  <si>
    <t>ОКС_НТВ_2024.docx</t>
  </si>
  <si>
    <t>Земельные участки_Ньютон Плаза_2024.docx</t>
  </si>
  <si>
    <t>ОКС_Ньютон Плаза_2024.docx</t>
  </si>
  <si>
    <t>19.12.2023, № 936-РП
21.03.2025,  №210-РП</t>
  </si>
  <si>
    <t>01.06.2021, № 350-РП
21.03.2025, № 210-РП</t>
  </si>
  <si>
    <t>АО "Научно-исследовательский центр электронной вычислительной техники" (ИНН 7726019325, ОГРН 1027700015298)</t>
  </si>
  <si>
    <t>ОКС_НИЦЭВТ.docx</t>
  </si>
  <si>
    <t>27.12.2018, № 918-РП;
20.06.2019, № 306-РП;
27.09.2019, № 530-РП;
09.03.2022, № 124-РП; 
19.12.2023, № 936-РП;
18.03.2025, №  196-РП</t>
  </si>
  <si>
    <t>ОКС_Элма_2024.docx</t>
  </si>
  <si>
    <t>20.01.2026-04.02.2026</t>
  </si>
  <si>
    <t>94,7 млрд руб.</t>
  </si>
  <si>
    <t>39,6 млрд руб.</t>
  </si>
  <si>
    <t>33,7 млрд руб.</t>
  </si>
  <si>
    <t>21,3 млрд руб.</t>
  </si>
  <si>
    <t>999 млрд руб.</t>
  </si>
  <si>
    <t>511,4 млрд руб.</t>
  </si>
  <si>
    <t>319,6 млрд руб.</t>
  </si>
  <si>
    <t>168 млрд руб.</t>
  </si>
  <si>
    <t>105,2 тыс.чел.</t>
  </si>
  <si>
    <t>52,4 тыс.чел.</t>
  </si>
  <si>
    <t>40,6 тыс.чел.</t>
  </si>
  <si>
    <t>12,3 тыс.чел.</t>
  </si>
  <si>
    <t>543,5 га</t>
  </si>
  <si>
    <t>293,9 га</t>
  </si>
  <si>
    <t>19.04.2016 № 178-РП; 26.09.2017 №505-РП, 27.12.2018 № 917-РП;
11.05.2021, № 296-РП
03.02.2025, № 46-РП
10.04.2025, № 267-РП</t>
  </si>
  <si>
    <t>09.02.2026 - 24.02.2026</t>
  </si>
  <si>
    <t>Земельные участки_ Бабаевский_2025.docx</t>
  </si>
  <si>
    <t>ОКС_Бабаевский_2025.docx</t>
  </si>
  <si>
    <t>АО "Объединенная двигателестроительная корпорация" (ИНН 7731644035, ОРГН 1107746081717)</t>
  </si>
  <si>
    <t>10.04.2025, № 267-РП</t>
  </si>
  <si>
    <t>30.30.12</t>
  </si>
  <si>
    <t>Земельные участки_ОДК_2025.docx</t>
  </si>
  <si>
    <t>ОКС_ОДК_2025.docx</t>
  </si>
  <si>
    <t>Земельные участки_Аэроэлектромаш_2025.docx</t>
  </si>
  <si>
    <t>ОКС_Аэроэлектромаш_2025.docx</t>
  </si>
  <si>
    <t>Земельные участки_Хлебный дом_2024.docx</t>
  </si>
  <si>
    <t>ОКС_Хлебный дом_2024.docx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</si>
</sst>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_р_._-;\-* #,##0.00_р_._-;_-* &quot;-&quot;??_р_._-;_-@_-"/>
    <numFmt numFmtId="165" formatCode="#,##0.0"/>
    <numFmt numFmtId="166" formatCode="#,##0.0000"/>
  </numFmts>
  <fonts count="66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i/>
      <sz val="16"/>
      <color theme="1"/>
      <name val="Calibri"/>
      <family val="2"/>
      <charset val="204"/>
      <scheme val="minor"/>
    </font>
    <font>
      <b/>
      <i/>
      <sz val="16"/>
      <color theme="1"/>
      <name val="Calibri"/>
      <family val="2"/>
      <charset val="204"/>
      <scheme val="minor"/>
    </font>
    <font>
      <b/>
      <sz val="18"/>
      <color rgb="FFFF0000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i/>
      <sz val="16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i/>
      <sz val="1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sz val="20"/>
      <color theme="1"/>
      <name val="Segoe UI"/>
      <family val="2"/>
      <charset val="204"/>
    </font>
    <font>
      <sz val="16"/>
      <color theme="1"/>
      <name val="Segoe UI"/>
      <family val="2"/>
      <charset val="204"/>
    </font>
    <font>
      <sz val="12"/>
      <color theme="1"/>
      <name val="Times New Roman"/>
      <family val="1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4"/>
      <color theme="1"/>
      <name val="Calibri"/>
      <family val="2"/>
      <charset val="204"/>
      <scheme val="minor"/>
    </font>
    <font>
      <sz val="10"/>
      <color indexed="8"/>
      <name val="Calibri"/>
      <family val="2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rgb="FFFF0000"/>
      <name val="Calibri"/>
      <family val="2"/>
      <charset val="204"/>
      <scheme val="minor"/>
    </font>
    <font>
      <sz val="26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theme="1"/>
      <name val="Calibri"/>
      <family val="2"/>
      <charset val="204"/>
    </font>
    <font>
      <b/>
      <sz val="11"/>
      <color rgb="FFFF0000"/>
      <name val="Calibri"/>
      <family val="2"/>
      <charset val="204"/>
    </font>
    <font>
      <sz val="10"/>
      <color rgb="FFFF0000"/>
      <name val="Calibri"/>
      <family val="2"/>
      <charset val="204"/>
    </font>
    <font>
      <b/>
      <sz val="10"/>
      <color rgb="FFFF0000"/>
      <name val="Calibri"/>
      <family val="2"/>
      <charset val="204"/>
    </font>
    <font>
      <b/>
      <sz val="12"/>
      <color theme="1"/>
      <name val="Segoe U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0"/>
      <color theme="1"/>
      <name val="Calibri"/>
      <family val="2"/>
      <charset val="204"/>
      <scheme val="minor"/>
    </font>
    <font>
      <sz val="20"/>
      <color theme="1"/>
      <name val="Segoe UI"/>
      <family val="2"/>
      <charset val="204"/>
    </font>
    <font>
      <sz val="20"/>
      <color rgb="FFFF0000"/>
      <name val="Segoe UI"/>
      <family val="2"/>
      <charset val="204"/>
    </font>
    <font>
      <b/>
      <i/>
      <sz val="20"/>
      <color theme="1"/>
      <name val="Calibri"/>
      <family val="2"/>
      <charset val="204"/>
      <scheme val="minor"/>
    </font>
    <font>
      <sz val="12"/>
      <color theme="1"/>
      <name val="Segoe UI"/>
      <family val="2"/>
      <charset val="204"/>
    </font>
    <font>
      <sz val="20"/>
      <color theme="1" tint="0.499984740745262"/>
      <name val="Segoe UI"/>
      <family val="2"/>
      <charset val="204"/>
    </font>
    <font>
      <b/>
      <sz val="16"/>
      <color theme="1"/>
      <name val="Segoe UI"/>
      <family val="2"/>
      <charset val="204"/>
    </font>
    <font>
      <b/>
      <sz val="14"/>
      <color theme="1"/>
      <name val="Segoe UI"/>
      <family val="2"/>
      <charset val="204"/>
    </font>
    <font>
      <i/>
      <sz val="20"/>
      <color theme="1"/>
      <name val="Calibri"/>
      <family val="2"/>
      <charset val="204"/>
      <scheme val="minor"/>
    </font>
    <font>
      <sz val="20"/>
      <name val="Segoe UI"/>
      <family val="2"/>
      <charset val="204"/>
    </font>
    <font>
      <sz val="11"/>
      <color theme="1"/>
      <name val="Times New Roman"/>
      <family val="1"/>
      <charset val="204"/>
    </font>
    <font>
      <sz val="11"/>
      <color rgb="FF333333"/>
      <name val="Times New Roman"/>
      <family val="1"/>
      <charset val="204"/>
    </font>
    <font>
      <i/>
      <sz val="11"/>
      <color rgb="FF333333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333333"/>
      <name val="Times New Roman"/>
      <family val="1"/>
      <charset val="204"/>
    </font>
    <font>
      <sz val="10"/>
      <color theme="1"/>
      <name val="Segoe UI"/>
      <family val="2"/>
      <charset val="204"/>
    </font>
    <font>
      <u/>
      <sz val="11"/>
      <color theme="10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sz val="11"/>
      <color rgb="FF333333"/>
      <name val="Arial"/>
      <family val="2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4"/>
      <color rgb="FF333333"/>
      <name val="PT Sans Narrow"/>
      <family val="2"/>
      <charset val="204"/>
    </font>
    <font>
      <sz val="11"/>
      <color rgb="FFFF0000"/>
      <name val="Arial"/>
      <family val="2"/>
      <charset val="204"/>
    </font>
    <font>
      <sz val="18"/>
      <color theme="1"/>
      <name val="Calibri"/>
      <family val="2"/>
      <charset val="204"/>
      <scheme val="minor"/>
    </font>
    <font>
      <sz val="8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9"/>
      <color rgb="FF212529"/>
      <name val="Roboto"/>
      <charset val="204"/>
    </font>
    <font>
      <sz val="8"/>
      <name val="Calibri"/>
      <family val="2"/>
      <charset val="204"/>
      <scheme val="minor"/>
    </font>
    <font>
      <sz val="18"/>
      <name val="Calibri"/>
      <family val="2"/>
      <charset val="204"/>
      <scheme val="minor"/>
    </font>
    <font>
      <sz val="12"/>
      <name val="Segoe UI"/>
      <family val="2"/>
      <charset val="204"/>
    </font>
  </fonts>
  <fills count="1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EEECE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EBF1F5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5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/>
      <diagonal/>
    </border>
    <border>
      <left/>
      <right style="medium">
        <color indexed="64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rgb="FFB2BAC6"/>
      </left>
      <right style="medium">
        <color rgb="FFB2BAC6"/>
      </right>
      <top style="medium">
        <color rgb="FFB2BAC6"/>
      </top>
      <bottom style="medium">
        <color rgb="FFB2BAC6"/>
      </bottom>
      <diagonal/>
    </border>
    <border>
      <left style="medium">
        <color rgb="FFB2BAC6"/>
      </left>
      <right style="medium">
        <color rgb="FF000000"/>
      </right>
      <top style="medium">
        <color rgb="FFB2BAC6"/>
      </top>
      <bottom style="medium">
        <color rgb="FF000000"/>
      </bottom>
      <diagonal/>
    </border>
    <border>
      <left style="medium">
        <color rgb="FF000000"/>
      </left>
      <right style="medium">
        <color rgb="FFB2BAC6"/>
      </right>
      <top style="medium">
        <color rgb="FFB2BAC6"/>
      </top>
      <bottom style="medium">
        <color rgb="FF000000"/>
      </bottom>
      <diagonal/>
    </border>
    <border>
      <left style="medium">
        <color rgb="FFB2BAC6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B2BAC6"/>
      </right>
      <top style="medium">
        <color rgb="FF000000"/>
      </top>
      <bottom style="medium">
        <color rgb="FF000000"/>
      </bottom>
      <diagonal/>
    </border>
    <border>
      <left style="medium">
        <color rgb="FFB2BAC6"/>
      </left>
      <right style="medium">
        <color rgb="FF000000"/>
      </right>
      <top style="medium">
        <color rgb="FF000000"/>
      </top>
      <bottom style="medium">
        <color rgb="FFB2BAC6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B2BAC6"/>
      </bottom>
      <diagonal/>
    </border>
    <border>
      <left style="medium">
        <color rgb="FF000000"/>
      </left>
      <right style="medium">
        <color rgb="FFB2BAC6"/>
      </right>
      <top style="medium">
        <color rgb="FF000000"/>
      </top>
      <bottom style="medium">
        <color rgb="FFB2BAC6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rgb="FFB2BAC6"/>
      </bottom>
      <diagonal/>
    </border>
    <border>
      <left/>
      <right style="medium">
        <color rgb="FFB2BAC6"/>
      </right>
      <top/>
      <bottom style="medium">
        <color rgb="FFB2BAC6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">
    <xf numFmtId="0" fontId="0" fillId="0" borderId="0"/>
    <xf numFmtId="164" fontId="32" fillId="0" borderId="0" applyFont="0" applyFill="0" applyBorder="0" applyAlignment="0" applyProtection="0"/>
    <xf numFmtId="9" fontId="32" fillId="0" borderId="0" applyFont="0" applyFill="0" applyBorder="0" applyAlignment="0" applyProtection="0"/>
    <xf numFmtId="0" fontId="51" fillId="0" borderId="0" applyNumberFormat="0" applyFill="0" applyBorder="0" applyAlignment="0" applyProtection="0"/>
  </cellStyleXfs>
  <cellXfs count="524">
    <xf numFmtId="0" fontId="0" fillId="0" borderId="0" xfId="0"/>
    <xf numFmtId="0" fontId="0" fillId="0" borderId="1" xfId="0" applyBorder="1" applyAlignment="1">
      <alignment horizont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14" fontId="0" fillId="0" borderId="1" xfId="0" applyNumberFormat="1" applyBorder="1"/>
    <xf numFmtId="0" fontId="0" fillId="0" borderId="2" xfId="0" applyBorder="1" applyAlignment="1">
      <alignment horizontal="center" wrapText="1"/>
    </xf>
    <xf numFmtId="0" fontId="0" fillId="2" borderId="1" xfId="0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0" fillId="3" borderId="1" xfId="0" applyNumberFormat="1" applyFill="1" applyBorder="1" applyAlignment="1">
      <alignment horizontal="center"/>
    </xf>
    <xf numFmtId="0" fontId="0" fillId="3" borderId="1" xfId="0" applyFill="1" applyBorder="1"/>
    <xf numFmtId="0" fontId="1" fillId="0" borderId="0" xfId="0" applyFont="1"/>
    <xf numFmtId="0" fontId="0" fillId="0" borderId="1" xfId="0" applyBorder="1" applyAlignment="1">
      <alignment wrapText="1"/>
    </xf>
    <xf numFmtId="3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2" fillId="0" borderId="0" xfId="0" applyFont="1"/>
    <xf numFmtId="0" fontId="4" fillId="0" borderId="1" xfId="0" applyFont="1" applyBorder="1" applyAlignment="1">
      <alignment horizontal="center" wrapText="1"/>
    </xf>
    <xf numFmtId="0" fontId="4" fillId="0" borderId="0" xfId="0" applyFont="1"/>
    <xf numFmtId="3" fontId="4" fillId="0" borderId="1" xfId="0" applyNumberFormat="1" applyFont="1" applyBorder="1" applyAlignment="1">
      <alignment horizontal="center" wrapText="1"/>
    </xf>
    <xf numFmtId="165" fontId="0" fillId="0" borderId="1" xfId="0" applyNumberFormat="1" applyBorder="1" applyAlignment="1">
      <alignment horizontal="center" wrapText="1"/>
    </xf>
    <xf numFmtId="3" fontId="0" fillId="4" borderId="1" xfId="0" applyNumberFormat="1" applyFill="1" applyBorder="1" applyAlignment="1">
      <alignment horizontal="center"/>
    </xf>
    <xf numFmtId="165" fontId="2" fillId="3" borderId="1" xfId="0" applyNumberFormat="1" applyFont="1" applyFill="1" applyBorder="1" applyAlignment="1">
      <alignment horizontal="center" vertical="top"/>
    </xf>
    <xf numFmtId="165" fontId="2" fillId="0" borderId="1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center" vertical="top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3" borderId="1" xfId="0" applyFont="1" applyFill="1" applyBorder="1" applyAlignment="1">
      <alignment horizontal="left" vertical="top"/>
    </xf>
    <xf numFmtId="0" fontId="8" fillId="0" borderId="0" xfId="0" applyFont="1" applyAlignment="1">
      <alignment horizontal="left" vertical="top"/>
    </xf>
    <xf numFmtId="0" fontId="5" fillId="0" borderId="1" xfId="0" applyFont="1" applyBorder="1" applyAlignment="1">
      <alignment horizontal="center" vertical="top" wrapText="1"/>
    </xf>
    <xf numFmtId="0" fontId="7" fillId="6" borderId="1" xfId="0" applyFont="1" applyFill="1" applyBorder="1" applyAlignment="1">
      <alignment horizontal="left" vertical="top"/>
    </xf>
    <xf numFmtId="0" fontId="5" fillId="0" borderId="0" xfId="0" applyFont="1" applyAlignment="1">
      <alignment horizontal="center" vertical="top" wrapText="1"/>
    </xf>
    <xf numFmtId="9" fontId="5" fillId="0" borderId="0" xfId="0" applyNumberFormat="1" applyFont="1" applyAlignment="1">
      <alignment horizontal="center" vertical="top" wrapText="1"/>
    </xf>
    <xf numFmtId="10" fontId="5" fillId="0" borderId="0" xfId="0" applyNumberFormat="1" applyFont="1" applyAlignment="1">
      <alignment horizontal="center" vertical="top" wrapText="1"/>
    </xf>
    <xf numFmtId="3" fontId="5" fillId="0" borderId="1" xfId="0" applyNumberFormat="1" applyFont="1" applyBorder="1" applyAlignment="1">
      <alignment horizontal="center" vertical="top"/>
    </xf>
    <xf numFmtId="3" fontId="10" fillId="7" borderId="1" xfId="0" applyNumberFormat="1" applyFont="1" applyFill="1" applyBorder="1" applyAlignment="1">
      <alignment horizontal="center" vertical="top"/>
    </xf>
    <xf numFmtId="0" fontId="2" fillId="0" borderId="1" xfId="0" applyFont="1" applyBorder="1" applyAlignment="1">
      <alignment horizontal="center" vertical="top" wrapText="1"/>
    </xf>
    <xf numFmtId="3" fontId="2" fillId="0" borderId="8" xfId="0" applyNumberFormat="1" applyFont="1" applyBorder="1" applyAlignment="1">
      <alignment horizontal="center" vertical="top"/>
    </xf>
    <xf numFmtId="3" fontId="5" fillId="0" borderId="9" xfId="0" applyNumberFormat="1" applyFont="1" applyBorder="1" applyAlignment="1">
      <alignment horizontal="center" vertical="top"/>
    </xf>
    <xf numFmtId="0" fontId="5" fillId="0" borderId="1" xfId="0" applyFont="1" applyBorder="1" applyAlignment="1">
      <alignment horizontal="right" vertical="top" wrapText="1"/>
    </xf>
    <xf numFmtId="3" fontId="2" fillId="0" borderId="1" xfId="0" applyNumberFormat="1" applyFont="1" applyBorder="1" applyAlignment="1">
      <alignment horizontal="center" vertical="top" wrapText="1"/>
    </xf>
    <xf numFmtId="0" fontId="7" fillId="5" borderId="0" xfId="0" applyFont="1" applyFill="1" applyAlignment="1">
      <alignment horizontal="left" vertical="top"/>
    </xf>
    <xf numFmtId="0" fontId="5" fillId="2" borderId="1" xfId="0" applyFont="1" applyFill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0" fontId="5" fillId="2" borderId="2" xfId="0" applyFont="1" applyFill="1" applyBorder="1" applyAlignment="1">
      <alignment horizontal="center" vertical="top" wrapText="1"/>
    </xf>
    <xf numFmtId="0" fontId="11" fillId="0" borderId="0" xfId="0" applyFont="1"/>
    <xf numFmtId="0" fontId="6" fillId="7" borderId="0" xfId="0" applyFont="1" applyFill="1" applyAlignment="1">
      <alignment wrapText="1"/>
    </xf>
    <xf numFmtId="0" fontId="6" fillId="0" borderId="0" xfId="0" applyFont="1" applyAlignment="1">
      <alignment wrapText="1"/>
    </xf>
    <xf numFmtId="3" fontId="0" fillId="0" borderId="0" xfId="0" applyNumberFormat="1"/>
    <xf numFmtId="0" fontId="11" fillId="0" borderId="1" xfId="0" applyFont="1" applyBorder="1" applyAlignment="1">
      <alignment horizontal="center" vertical="top" wrapText="1"/>
    </xf>
    <xf numFmtId="0" fontId="11" fillId="0" borderId="0" xfId="0" applyFont="1" applyAlignment="1">
      <alignment horizontal="center" vertical="top" wrapText="1"/>
    </xf>
    <xf numFmtId="9" fontId="11" fillId="0" borderId="0" xfId="0" applyNumberFormat="1" applyFont="1" applyAlignment="1">
      <alignment horizontal="center" vertical="top" wrapText="1"/>
    </xf>
    <xf numFmtId="10" fontId="11" fillId="0" borderId="0" xfId="0" applyNumberFormat="1" applyFont="1" applyAlignment="1">
      <alignment horizontal="center" vertical="top" wrapText="1"/>
    </xf>
    <xf numFmtId="0" fontId="0" fillId="0" borderId="1" xfId="0" applyBorder="1" applyAlignment="1">
      <alignment horizontal="left" vertical="top"/>
    </xf>
    <xf numFmtId="0" fontId="0" fillId="3" borderId="1" xfId="0" applyFill="1" applyBorder="1" applyAlignment="1">
      <alignment horizontal="left" vertical="top"/>
    </xf>
    <xf numFmtId="165" fontId="0" fillId="3" borderId="1" xfId="0" applyNumberFormat="1" applyFill="1" applyBorder="1" applyAlignment="1">
      <alignment horizontal="center" vertical="top"/>
    </xf>
    <xf numFmtId="3" fontId="0" fillId="0" borderId="1" xfId="0" applyNumberFormat="1" applyBorder="1" applyAlignment="1">
      <alignment horizontal="center" vertical="top"/>
    </xf>
    <xf numFmtId="3" fontId="11" fillId="0" borderId="1" xfId="0" applyNumberFormat="1" applyFont="1" applyBorder="1" applyAlignment="1">
      <alignment horizontal="center" vertical="top"/>
    </xf>
    <xf numFmtId="3" fontId="12" fillId="7" borderId="1" xfId="0" applyNumberFormat="1" applyFont="1" applyFill="1" applyBorder="1" applyAlignment="1">
      <alignment horizontal="center" vertical="top"/>
    </xf>
    <xf numFmtId="3" fontId="13" fillId="0" borderId="1" xfId="0" applyNumberFormat="1" applyFont="1" applyBorder="1" applyAlignment="1">
      <alignment horizontal="center" vertical="top"/>
    </xf>
    <xf numFmtId="3" fontId="12" fillId="0" borderId="1" xfId="0" applyNumberFormat="1" applyFont="1" applyBorder="1" applyAlignment="1">
      <alignment horizontal="center" vertical="top"/>
    </xf>
    <xf numFmtId="0" fontId="14" fillId="6" borderId="1" xfId="0" applyFont="1" applyFill="1" applyBorder="1" applyAlignment="1">
      <alignment horizontal="left" vertical="top"/>
    </xf>
    <xf numFmtId="0" fontId="11" fillId="0" borderId="1" xfId="0" applyFont="1" applyBorder="1" applyAlignment="1">
      <alignment horizontal="right" vertical="top" wrapText="1"/>
    </xf>
    <xf numFmtId="165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center" vertical="top" wrapText="1"/>
    </xf>
    <xf numFmtId="0" fontId="0" fillId="3" borderId="1" xfId="0" applyFill="1" applyBorder="1" applyAlignment="1">
      <alignment horizontal="left" vertical="top" wrapText="1"/>
    </xf>
    <xf numFmtId="0" fontId="14" fillId="6" borderId="1" xfId="0" applyFont="1" applyFill="1" applyBorder="1" applyAlignment="1">
      <alignment horizontal="left" vertical="top" wrapText="1"/>
    </xf>
    <xf numFmtId="3" fontId="11" fillId="0" borderId="0" xfId="0" applyNumberFormat="1" applyFont="1"/>
    <xf numFmtId="0" fontId="0" fillId="0" borderId="10" xfId="0" applyBorder="1" applyAlignment="1">
      <alignment horizontal="center" vertical="top" wrapText="1"/>
    </xf>
    <xf numFmtId="165" fontId="0" fillId="0" borderId="1" xfId="0" applyNumberFormat="1" applyBorder="1" applyAlignment="1">
      <alignment horizontal="center" vertical="top" wrapText="1"/>
    </xf>
    <xf numFmtId="0" fontId="14" fillId="5" borderId="0" xfId="0" applyFont="1" applyFill="1" applyAlignment="1">
      <alignment horizontal="left" vertical="top"/>
    </xf>
    <xf numFmtId="165" fontId="2" fillId="2" borderId="1" xfId="0" applyNumberFormat="1" applyFont="1" applyFill="1" applyBorder="1" applyAlignment="1">
      <alignment horizontal="center" vertical="top"/>
    </xf>
    <xf numFmtId="3" fontId="10" fillId="0" borderId="1" xfId="0" applyNumberFormat="1" applyFont="1" applyBorder="1" applyAlignment="1">
      <alignment horizontal="center" vertical="top"/>
    </xf>
    <xf numFmtId="0" fontId="17" fillId="0" borderId="0" xfId="0" applyFont="1"/>
    <xf numFmtId="0" fontId="2" fillId="0" borderId="1" xfId="0" applyFont="1" applyBorder="1" applyAlignment="1">
      <alignment horizontal="center" vertical="top"/>
    </xf>
    <xf numFmtId="3" fontId="2" fillId="2" borderId="1" xfId="0" applyNumberFormat="1" applyFont="1" applyFill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16" fontId="0" fillId="0" borderId="0" xfId="0" applyNumberFormat="1"/>
    <xf numFmtId="14" fontId="2" fillId="0" borderId="1" xfId="0" applyNumberFormat="1" applyFont="1" applyBorder="1" applyAlignment="1">
      <alignment horizontal="center" vertical="top" wrapText="1"/>
    </xf>
    <xf numFmtId="3" fontId="6" fillId="2" borderId="1" xfId="0" applyNumberFormat="1" applyFont="1" applyFill="1" applyBorder="1" applyAlignment="1">
      <alignment horizontal="center" vertical="top"/>
    </xf>
    <xf numFmtId="3" fontId="2" fillId="0" borderId="0" xfId="0" applyNumberFormat="1" applyFont="1" applyAlignment="1">
      <alignment horizontal="center" vertical="top"/>
    </xf>
    <xf numFmtId="0" fontId="2" fillId="6" borderId="1" xfId="0" applyFont="1" applyFill="1" applyBorder="1" applyAlignment="1">
      <alignment horizontal="left" vertical="top"/>
    </xf>
    <xf numFmtId="0" fontId="2" fillId="3" borderId="1" xfId="0" applyFont="1" applyFill="1" applyBorder="1" applyAlignment="1">
      <alignment vertical="top"/>
    </xf>
    <xf numFmtId="165" fontId="2" fillId="6" borderId="1" xfId="0" applyNumberFormat="1" applyFont="1" applyFill="1" applyBorder="1" applyAlignment="1">
      <alignment horizontal="center" vertical="top"/>
    </xf>
    <xf numFmtId="3" fontId="2" fillId="6" borderId="1" xfId="0" applyNumberFormat="1" applyFont="1" applyFill="1" applyBorder="1" applyAlignment="1">
      <alignment horizontal="center" vertical="top"/>
    </xf>
    <xf numFmtId="0" fontId="0" fillId="6" borderId="1" xfId="0" applyFill="1" applyBorder="1"/>
    <xf numFmtId="3" fontId="10" fillId="6" borderId="1" xfId="0" applyNumberFormat="1" applyFont="1" applyFill="1" applyBorder="1" applyAlignment="1">
      <alignment horizontal="center" vertical="top"/>
    </xf>
    <xf numFmtId="0" fontId="2" fillId="6" borderId="1" xfId="0" applyFont="1" applyFill="1" applyBorder="1" applyAlignment="1">
      <alignment horizontal="center" vertical="top" wrapText="1"/>
    </xf>
    <xf numFmtId="14" fontId="2" fillId="0" borderId="14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165" fontId="2" fillId="0" borderId="1" xfId="0" applyNumberFormat="1" applyFont="1" applyBorder="1" applyAlignment="1">
      <alignment horizontal="center" vertical="top" wrapText="1"/>
    </xf>
    <xf numFmtId="0" fontId="22" fillId="0" borderId="1" xfId="0" applyFont="1" applyBorder="1" applyAlignment="1">
      <alignment horizontal="center" vertical="top" wrapText="1"/>
    </xf>
    <xf numFmtId="14" fontId="20" fillId="0" borderId="1" xfId="0" applyNumberFormat="1" applyFont="1" applyBorder="1" applyAlignment="1">
      <alignment horizontal="center" vertical="center" wrapText="1"/>
    </xf>
    <xf numFmtId="0" fontId="25" fillId="0" borderId="0" xfId="0" applyFont="1"/>
    <xf numFmtId="0" fontId="20" fillId="0" borderId="14" xfId="0" applyFont="1" applyBorder="1" applyAlignment="1">
      <alignment horizontal="center" vertical="top" wrapText="1"/>
    </xf>
    <xf numFmtId="0" fontId="2" fillId="0" borderId="16" xfId="0" applyFont="1" applyBorder="1" applyAlignment="1">
      <alignment horizontal="left" vertical="top"/>
    </xf>
    <xf numFmtId="14" fontId="2" fillId="0" borderId="18" xfId="0" applyNumberFormat="1" applyFont="1" applyBorder="1" applyAlignment="1">
      <alignment horizontal="center" vertical="center" wrapText="1"/>
    </xf>
    <xf numFmtId="0" fontId="2" fillId="0" borderId="20" xfId="0" applyFont="1" applyBorder="1" applyAlignment="1">
      <alignment horizontal="left" vertical="top"/>
    </xf>
    <xf numFmtId="0" fontId="2" fillId="0" borderId="22" xfId="0" applyFont="1" applyBorder="1" applyAlignment="1">
      <alignment horizontal="left" vertical="top"/>
    </xf>
    <xf numFmtId="14" fontId="2" fillId="0" borderId="23" xfId="0" applyNumberFormat="1" applyFont="1" applyBorder="1" applyAlignment="1">
      <alignment horizontal="center" vertical="center" wrapText="1"/>
    </xf>
    <xf numFmtId="14" fontId="2" fillId="0" borderId="17" xfId="0" applyNumberFormat="1" applyFont="1" applyBorder="1" applyAlignment="1">
      <alignment horizontal="center" vertical="top" wrapText="1"/>
    </xf>
    <xf numFmtId="0" fontId="22" fillId="0" borderId="17" xfId="0" applyFont="1" applyBorder="1" applyAlignment="1">
      <alignment horizontal="center" vertical="top" wrapText="1"/>
    </xf>
    <xf numFmtId="14" fontId="2" fillId="0" borderId="23" xfId="0" applyNumberFormat="1" applyFont="1" applyBorder="1" applyAlignment="1">
      <alignment horizontal="center" vertical="top" wrapText="1"/>
    </xf>
    <xf numFmtId="0" fontId="22" fillId="0" borderId="23" xfId="0" applyFont="1" applyBorder="1" applyAlignment="1">
      <alignment horizontal="center" vertical="top" wrapText="1"/>
    </xf>
    <xf numFmtId="14" fontId="20" fillId="0" borderId="17" xfId="0" applyNumberFormat="1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top" wrapText="1"/>
    </xf>
    <xf numFmtId="14" fontId="20" fillId="0" borderId="23" xfId="0" applyNumberFormat="1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top" wrapText="1"/>
    </xf>
    <xf numFmtId="0" fontId="2" fillId="0" borderId="26" xfId="0" applyFont="1" applyBorder="1" applyAlignment="1">
      <alignment horizontal="left" vertical="top"/>
    </xf>
    <xf numFmtId="0" fontId="0" fillId="0" borderId="24" xfId="0" applyBorder="1" applyAlignment="1">
      <alignment wrapText="1"/>
    </xf>
    <xf numFmtId="0" fontId="24" fillId="0" borderId="24" xfId="0" applyFont="1" applyBorder="1" applyAlignment="1">
      <alignment horizontal="center" vertical="top" wrapText="1"/>
    </xf>
    <xf numFmtId="14" fontId="20" fillId="0" borderId="24" xfId="0" applyNumberFormat="1" applyFont="1" applyBorder="1" applyAlignment="1">
      <alignment vertical="top" wrapText="1"/>
    </xf>
    <xf numFmtId="14" fontId="20" fillId="0" borderId="25" xfId="0" applyNumberFormat="1" applyFont="1" applyBorder="1" applyAlignment="1">
      <alignment vertical="top" wrapText="1"/>
    </xf>
    <xf numFmtId="0" fontId="2" fillId="0" borderId="17" xfId="0" applyFont="1" applyBorder="1" applyAlignment="1">
      <alignment horizontal="left" vertical="top" wrapText="1"/>
    </xf>
    <xf numFmtId="0" fontId="2" fillId="0" borderId="23" xfId="0" applyFont="1" applyBorder="1" applyAlignment="1">
      <alignment horizontal="left" vertical="top" wrapText="1"/>
    </xf>
    <xf numFmtId="0" fontId="16" fillId="0" borderId="24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14" fontId="20" fillId="0" borderId="18" xfId="0" applyNumberFormat="1" applyFont="1" applyBorder="1" applyAlignment="1">
      <alignment horizontal="center" vertical="center" wrapText="1"/>
    </xf>
    <xf numFmtId="14" fontId="22" fillId="0" borderId="18" xfId="0" applyNumberFormat="1" applyFont="1" applyBorder="1" applyAlignment="1">
      <alignment horizontal="center" vertical="center" wrapText="1"/>
    </xf>
    <xf numFmtId="0" fontId="2" fillId="0" borderId="27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center" vertical="top" wrapText="1"/>
    </xf>
    <xf numFmtId="14" fontId="22" fillId="0" borderId="27" xfId="0" applyNumberFormat="1" applyFont="1" applyBorder="1" applyAlignment="1">
      <alignment horizontal="center" vertical="center" wrapText="1"/>
    </xf>
    <xf numFmtId="14" fontId="20" fillId="0" borderId="27" xfId="0" applyNumberFormat="1" applyFont="1" applyBorder="1" applyAlignment="1">
      <alignment horizontal="center" vertical="center" wrapText="1"/>
    </xf>
    <xf numFmtId="14" fontId="27" fillId="8" borderId="31" xfId="0" applyNumberFormat="1" applyFont="1" applyFill="1" applyBorder="1" applyAlignment="1">
      <alignment horizontal="center" vertical="center" wrapText="1"/>
    </xf>
    <xf numFmtId="0" fontId="28" fillId="8" borderId="32" xfId="0" applyFont="1" applyFill="1" applyBorder="1" applyAlignment="1">
      <alignment horizontal="center" vertical="center" wrapText="1"/>
    </xf>
    <xf numFmtId="0" fontId="0" fillId="8" borderId="33" xfId="0" applyFill="1" applyBorder="1" applyAlignment="1">
      <alignment vertical="center" wrapText="1"/>
    </xf>
    <xf numFmtId="0" fontId="26" fillId="0" borderId="0" xfId="0" applyFont="1" applyAlignment="1">
      <alignment vertical="center" wrapText="1"/>
    </xf>
    <xf numFmtId="0" fontId="9" fillId="0" borderId="0" xfId="0" applyFont="1" applyAlignment="1">
      <alignment horizontal="left" vertical="top"/>
    </xf>
    <xf numFmtId="0" fontId="2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15" fillId="0" borderId="0" xfId="0" applyFont="1" applyAlignment="1">
      <alignment horizontal="center" vertical="top"/>
    </xf>
    <xf numFmtId="0" fontId="15" fillId="10" borderId="6" xfId="0" applyFont="1" applyFill="1" applyBorder="1" applyAlignment="1">
      <alignment vertical="top"/>
    </xf>
    <xf numFmtId="0" fontId="0" fillId="0" borderId="0" xfId="0" applyAlignment="1">
      <alignment vertical="top" wrapText="1"/>
    </xf>
    <xf numFmtId="0" fontId="5" fillId="0" borderId="0" xfId="0" applyFont="1" applyAlignment="1">
      <alignment horizontal="left" vertical="top"/>
    </xf>
    <xf numFmtId="0" fontId="5" fillId="0" borderId="0" xfId="0" applyFont="1" applyAlignment="1">
      <alignment horizontal="left" vertical="top" wrapText="1"/>
    </xf>
    <xf numFmtId="0" fontId="33" fillId="0" borderId="1" xfId="0" applyFont="1" applyBorder="1" applyAlignment="1">
      <alignment horizontal="center" vertical="center" wrapText="1"/>
    </xf>
    <xf numFmtId="0" fontId="11" fillId="0" borderId="1" xfId="0" applyFont="1" applyBorder="1"/>
    <xf numFmtId="164" fontId="0" fillId="0" borderId="1" xfId="1" applyFont="1" applyBorder="1"/>
    <xf numFmtId="0" fontId="34" fillId="0" borderId="1" xfId="0" applyFont="1" applyBorder="1" applyAlignment="1">
      <alignment horizontal="left" vertical="top"/>
    </xf>
    <xf numFmtId="0" fontId="34" fillId="0" borderId="1" xfId="0" applyFont="1" applyBorder="1" applyAlignment="1">
      <alignment horizontal="left" vertical="top" wrapText="1"/>
    </xf>
    <xf numFmtId="3" fontId="34" fillId="0" borderId="1" xfId="0" applyNumberFormat="1" applyFont="1" applyBorder="1" applyAlignment="1">
      <alignment horizontal="center" vertical="top"/>
    </xf>
    <xf numFmtId="9" fontId="34" fillId="0" borderId="1" xfId="2" applyFont="1" applyFill="1" applyBorder="1" applyAlignment="1">
      <alignment horizontal="center" vertical="top"/>
    </xf>
    <xf numFmtId="3" fontId="35" fillId="0" borderId="1" xfId="0" applyNumberFormat="1" applyFont="1" applyBorder="1" applyAlignment="1">
      <alignment horizontal="center" vertical="top"/>
    </xf>
    <xf numFmtId="0" fontId="15" fillId="0" borderId="0" xfId="0" applyFont="1" applyAlignment="1">
      <alignment vertical="top"/>
    </xf>
    <xf numFmtId="0" fontId="37" fillId="0" borderId="1" xfId="0" applyFont="1" applyBorder="1" applyAlignment="1">
      <alignment horizontal="left" vertical="top"/>
    </xf>
    <xf numFmtId="14" fontId="37" fillId="0" borderId="1" xfId="0" applyNumberFormat="1" applyFont="1" applyBorder="1" applyAlignment="1">
      <alignment horizontal="left" vertical="top"/>
    </xf>
    <xf numFmtId="0" fontId="37" fillId="0" borderId="1" xfId="0" applyFont="1" applyBorder="1" applyAlignment="1">
      <alignment horizontal="left" vertical="top" wrapText="1"/>
    </xf>
    <xf numFmtId="3" fontId="38" fillId="0" borderId="1" xfId="0" applyNumberFormat="1" applyFont="1" applyBorder="1" applyAlignment="1">
      <alignment horizontal="center" vertical="top"/>
    </xf>
    <xf numFmtId="4" fontId="34" fillId="0" borderId="1" xfId="0" applyNumberFormat="1" applyFont="1" applyBorder="1" applyAlignment="1">
      <alignment horizontal="center" vertical="top"/>
    </xf>
    <xf numFmtId="0" fontId="2" fillId="9" borderId="0" xfId="0" applyFont="1" applyFill="1" applyAlignment="1">
      <alignment horizontal="center" vertical="top"/>
    </xf>
    <xf numFmtId="0" fontId="2" fillId="9" borderId="0" xfId="0" applyFont="1" applyFill="1" applyAlignment="1">
      <alignment horizontal="left" vertical="top"/>
    </xf>
    <xf numFmtId="0" fontId="15" fillId="2" borderId="0" xfId="0" applyFont="1" applyFill="1" applyAlignment="1">
      <alignment horizontal="center" vertical="top"/>
    </xf>
    <xf numFmtId="0" fontId="37" fillId="0" borderId="15" xfId="0" applyFont="1" applyBorder="1" applyAlignment="1">
      <alignment horizontal="left" vertical="top"/>
    </xf>
    <xf numFmtId="0" fontId="37" fillId="0" borderId="20" xfId="0" applyFont="1" applyBorder="1" applyAlignment="1">
      <alignment horizontal="left" vertical="top"/>
    </xf>
    <xf numFmtId="3" fontId="38" fillId="0" borderId="15" xfId="0" applyNumberFormat="1" applyFont="1" applyBorder="1" applyAlignment="1">
      <alignment horizontal="center" vertical="top"/>
    </xf>
    <xf numFmtId="0" fontId="31" fillId="0" borderId="0" xfId="0" applyFont="1" applyAlignment="1">
      <alignment horizontal="left" vertical="top"/>
    </xf>
    <xf numFmtId="0" fontId="36" fillId="0" borderId="0" xfId="0" applyFont="1" applyAlignment="1">
      <alignment horizontal="left" vertical="top"/>
    </xf>
    <xf numFmtId="9" fontId="34" fillId="11" borderId="1" xfId="2" applyFont="1" applyFill="1" applyBorder="1" applyAlignment="1">
      <alignment horizontal="center" vertical="top"/>
    </xf>
    <xf numFmtId="0" fontId="43" fillId="0" borderId="0" xfId="0" applyFont="1"/>
    <xf numFmtId="0" fontId="43" fillId="0" borderId="1" xfId="0" applyFont="1" applyBorder="1"/>
    <xf numFmtId="0" fontId="43" fillId="0" borderId="1" xfId="0" applyFont="1" applyBorder="1" applyAlignment="1">
      <alignment horizontal="center"/>
    </xf>
    <xf numFmtId="0" fontId="44" fillId="0" borderId="1" xfId="0" applyFont="1" applyBorder="1"/>
    <xf numFmtId="3" fontId="43" fillId="0" borderId="1" xfId="0" applyNumberFormat="1" applyFont="1" applyBorder="1"/>
    <xf numFmtId="10" fontId="0" fillId="0" borderId="1" xfId="0" applyNumberFormat="1" applyBorder="1"/>
    <xf numFmtId="3" fontId="0" fillId="0" borderId="1" xfId="0" applyNumberFormat="1" applyBorder="1"/>
    <xf numFmtId="0" fontId="44" fillId="0" borderId="1" xfId="0" applyFont="1" applyBorder="1" applyAlignment="1">
      <alignment horizontal="right"/>
    </xf>
    <xf numFmtId="0" fontId="43" fillId="0" borderId="1" xfId="0" applyFont="1" applyBorder="1" applyAlignment="1">
      <alignment wrapText="1"/>
    </xf>
    <xf numFmtId="0" fontId="44" fillId="0" borderId="2" xfId="0" applyFont="1" applyBorder="1"/>
    <xf numFmtId="0" fontId="45" fillId="0" borderId="1" xfId="0" applyFont="1" applyBorder="1"/>
    <xf numFmtId="0" fontId="45" fillId="0" borderId="1" xfId="0" applyFont="1" applyBorder="1" applyAlignment="1">
      <alignment wrapText="1"/>
    </xf>
    <xf numFmtId="0" fontId="47" fillId="0" borderId="1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9" fillId="0" borderId="1" xfId="0" applyFont="1" applyBorder="1" applyAlignment="1">
      <alignment horizontal="left" vertical="center" wrapText="1"/>
    </xf>
    <xf numFmtId="0" fontId="49" fillId="0" borderId="1" xfId="0" applyFont="1" applyBorder="1" applyAlignment="1">
      <alignment horizontal="center" vertical="center"/>
    </xf>
    <xf numFmtId="3" fontId="48" fillId="0" borderId="1" xfId="0" applyNumberFormat="1" applyFont="1" applyBorder="1" applyAlignment="1">
      <alignment horizontal="center" vertical="center"/>
    </xf>
    <xf numFmtId="3" fontId="49" fillId="0" borderId="1" xfId="0" applyNumberFormat="1" applyFont="1" applyBorder="1" applyAlignment="1">
      <alignment horizontal="center" vertical="center" wrapText="1"/>
    </xf>
    <xf numFmtId="3" fontId="49" fillId="0" borderId="1" xfId="0" applyNumberFormat="1" applyFont="1" applyBorder="1" applyAlignment="1">
      <alignment horizontal="center" vertical="center"/>
    </xf>
    <xf numFmtId="3" fontId="48" fillId="0" borderId="1" xfId="0" applyNumberFormat="1" applyFont="1" applyBorder="1" applyAlignment="1">
      <alignment horizontal="center" vertical="center" wrapText="1"/>
    </xf>
    <xf numFmtId="3" fontId="20" fillId="0" borderId="1" xfId="0" applyNumberFormat="1" applyFont="1" applyBorder="1" applyAlignment="1">
      <alignment horizontal="center" vertical="center"/>
    </xf>
    <xf numFmtId="0" fontId="43" fillId="0" borderId="8" xfId="0" applyFont="1" applyBorder="1"/>
    <xf numFmtId="10" fontId="44" fillId="0" borderId="1" xfId="0" applyNumberFormat="1" applyFont="1" applyBorder="1"/>
    <xf numFmtId="10" fontId="44" fillId="0" borderId="1" xfId="0" applyNumberFormat="1" applyFont="1" applyBorder="1" applyAlignment="1">
      <alignment horizontal="right"/>
    </xf>
    <xf numFmtId="3" fontId="43" fillId="2" borderId="1" xfId="0" applyNumberFormat="1" applyFont="1" applyFill="1" applyBorder="1"/>
    <xf numFmtId="10" fontId="44" fillId="2" borderId="1" xfId="0" applyNumberFormat="1" applyFont="1" applyFill="1" applyBorder="1"/>
    <xf numFmtId="0" fontId="40" fillId="9" borderId="1" xfId="0" applyFont="1" applyFill="1" applyBorder="1" applyAlignment="1">
      <alignment vertical="top" wrapText="1"/>
    </xf>
    <xf numFmtId="166" fontId="34" fillId="0" borderId="1" xfId="0" applyNumberFormat="1" applyFont="1" applyBorder="1" applyAlignment="1">
      <alignment horizontal="center" vertical="top"/>
    </xf>
    <xf numFmtId="0" fontId="50" fillId="0" borderId="10" xfId="0" applyFont="1" applyBorder="1" applyAlignment="1">
      <alignment horizontal="left" vertical="top" wrapText="1"/>
    </xf>
    <xf numFmtId="9" fontId="0" fillId="0" borderId="0" xfId="2" applyFont="1"/>
    <xf numFmtId="0" fontId="40" fillId="9" borderId="1" xfId="0" applyFont="1" applyFill="1" applyBorder="1" applyAlignment="1">
      <alignment horizontal="center" vertical="top" wrapText="1"/>
    </xf>
    <xf numFmtId="0" fontId="39" fillId="9" borderId="20" xfId="0" applyFont="1" applyFill="1" applyBorder="1" applyAlignment="1">
      <alignment horizontal="center" vertical="top" wrapText="1"/>
    </xf>
    <xf numFmtId="0" fontId="39" fillId="9" borderId="1" xfId="0" applyFont="1" applyFill="1" applyBorder="1" applyAlignment="1">
      <alignment horizontal="center" vertical="top" wrapText="1"/>
    </xf>
    <xf numFmtId="0" fontId="39" fillId="9" borderId="35" xfId="0" applyFont="1" applyFill="1" applyBorder="1" applyAlignment="1">
      <alignment horizontal="center" vertical="top" wrapText="1"/>
    </xf>
    <xf numFmtId="0" fontId="37" fillId="0" borderId="35" xfId="0" applyFont="1" applyBorder="1" applyAlignment="1">
      <alignment horizontal="left" vertical="top" wrapText="1"/>
    </xf>
    <xf numFmtId="0" fontId="40" fillId="9" borderId="35" xfId="0" applyFont="1" applyFill="1" applyBorder="1" applyAlignment="1">
      <alignment horizontal="center" vertical="top" wrapText="1"/>
    </xf>
    <xf numFmtId="0" fontId="9" fillId="0" borderId="20" xfId="0" applyFont="1" applyBorder="1" applyAlignment="1">
      <alignment horizontal="left" vertical="top"/>
    </xf>
    <xf numFmtId="4" fontId="34" fillId="0" borderId="35" xfId="0" applyNumberFormat="1" applyFont="1" applyBorder="1" applyAlignment="1">
      <alignment horizontal="center" vertical="top"/>
    </xf>
    <xf numFmtId="0" fontId="36" fillId="0" borderId="20" xfId="0" applyFont="1" applyBorder="1" applyAlignment="1">
      <alignment horizontal="left" vertical="top"/>
    </xf>
    <xf numFmtId="0" fontId="9" fillId="0" borderId="35" xfId="0" applyFont="1" applyBorder="1" applyAlignment="1">
      <alignment horizontal="left" vertical="top"/>
    </xf>
    <xf numFmtId="0" fontId="2" fillId="9" borderId="0" xfId="0" applyFont="1" applyFill="1" applyAlignment="1">
      <alignment horizontal="left" vertical="top" wrapText="1"/>
    </xf>
    <xf numFmtId="164" fontId="9" fillId="0" borderId="0" xfId="1" applyFont="1" applyFill="1" applyAlignment="1">
      <alignment horizontal="left" vertical="top"/>
    </xf>
    <xf numFmtId="0" fontId="52" fillId="0" borderId="0" xfId="0" applyFont="1" applyAlignment="1">
      <alignment horizontal="left" vertical="top"/>
    </xf>
    <xf numFmtId="0" fontId="37" fillId="0" borderId="1" xfId="0" applyFont="1" applyBorder="1" applyAlignment="1">
      <alignment horizontal="center" vertical="top"/>
    </xf>
    <xf numFmtId="0" fontId="15" fillId="0" borderId="0" xfId="0" applyFont="1" applyAlignment="1">
      <alignment horizontal="center"/>
    </xf>
    <xf numFmtId="0" fontId="31" fillId="0" borderId="0" xfId="0" applyFont="1" applyAlignment="1">
      <alignment horizontal="left"/>
    </xf>
    <xf numFmtId="4" fontId="42" fillId="0" borderId="1" xfId="0" applyNumberFormat="1" applyFont="1" applyBorder="1" applyAlignment="1">
      <alignment horizontal="center" vertical="top"/>
    </xf>
    <xf numFmtId="14" fontId="37" fillId="0" borderId="15" xfId="0" applyNumberFormat="1" applyFont="1" applyBorder="1" applyAlignment="1">
      <alignment horizontal="left" vertical="top"/>
    </xf>
    <xf numFmtId="0" fontId="34" fillId="0" borderId="15" xfId="0" applyFont="1" applyBorder="1" applyAlignment="1">
      <alignment horizontal="left" vertical="top" wrapText="1"/>
    </xf>
    <xf numFmtId="3" fontId="34" fillId="0" borderId="15" xfId="0" applyNumberFormat="1" applyFont="1" applyBorder="1" applyAlignment="1">
      <alignment horizontal="center" vertical="top"/>
    </xf>
    <xf numFmtId="165" fontId="34" fillId="0" borderId="15" xfId="0" applyNumberFormat="1" applyFont="1" applyBorder="1" applyAlignment="1">
      <alignment horizontal="center" vertical="top"/>
    </xf>
    <xf numFmtId="9" fontId="34" fillId="0" borderId="15" xfId="2" applyFont="1" applyFill="1" applyBorder="1" applyAlignment="1">
      <alignment horizontal="center" vertical="top"/>
    </xf>
    <xf numFmtId="0" fontId="34" fillId="0" borderId="15" xfId="0" applyFont="1" applyBorder="1" applyAlignment="1">
      <alignment horizontal="left" vertical="top"/>
    </xf>
    <xf numFmtId="4" fontId="36" fillId="0" borderId="15" xfId="0" applyNumberFormat="1" applyFont="1" applyBorder="1" applyAlignment="1">
      <alignment horizontal="left" vertical="top"/>
    </xf>
    <xf numFmtId="0" fontId="36" fillId="0" borderId="15" xfId="0" applyFont="1" applyBorder="1" applyAlignment="1">
      <alignment horizontal="left" vertical="top"/>
    </xf>
    <xf numFmtId="14" fontId="37" fillId="0" borderId="1" xfId="0" applyNumberFormat="1" applyFont="1" applyBorder="1" applyAlignment="1">
      <alignment horizontal="center" vertical="top"/>
    </xf>
    <xf numFmtId="0" fontId="53" fillId="13" borderId="42" xfId="0" applyFont="1" applyFill="1" applyBorder="1" applyAlignment="1">
      <alignment horizontal="left" vertical="center" wrapText="1" indent="1"/>
    </xf>
    <xf numFmtId="0" fontId="53" fillId="12" borderId="42" xfId="0" applyFont="1" applyFill="1" applyBorder="1" applyAlignment="1">
      <alignment horizontal="left" vertical="center" wrapText="1" indent="1"/>
    </xf>
    <xf numFmtId="0" fontId="53" fillId="13" borderId="43" xfId="0" applyFont="1" applyFill="1" applyBorder="1" applyAlignment="1">
      <alignment horizontal="left" vertical="center" wrapText="1" indent="1"/>
    </xf>
    <xf numFmtId="0" fontId="53" fillId="13" borderId="44" xfId="0" applyFont="1" applyFill="1" applyBorder="1" applyAlignment="1">
      <alignment horizontal="left" vertical="center" wrapText="1" indent="1"/>
    </xf>
    <xf numFmtId="0" fontId="53" fillId="12" borderId="45" xfId="0" applyFont="1" applyFill="1" applyBorder="1" applyAlignment="1">
      <alignment horizontal="left" vertical="center" wrapText="1" indent="1"/>
    </xf>
    <xf numFmtId="0" fontId="53" fillId="12" borderId="46" xfId="0" applyFont="1" applyFill="1" applyBorder="1" applyAlignment="1">
      <alignment horizontal="left" vertical="center" wrapText="1" indent="1"/>
    </xf>
    <xf numFmtId="0" fontId="53" fillId="13" borderId="45" xfId="0" applyFont="1" applyFill="1" applyBorder="1" applyAlignment="1">
      <alignment horizontal="left" vertical="center" wrapText="1" indent="1"/>
    </xf>
    <xf numFmtId="0" fontId="53" fillId="13" borderId="46" xfId="0" applyFont="1" applyFill="1" applyBorder="1" applyAlignment="1">
      <alignment horizontal="left" vertical="center" wrapText="1" indent="1"/>
    </xf>
    <xf numFmtId="0" fontId="53" fillId="12" borderId="47" xfId="0" applyFont="1" applyFill="1" applyBorder="1" applyAlignment="1">
      <alignment horizontal="left" vertical="center" wrapText="1" indent="1"/>
    </xf>
    <xf numFmtId="0" fontId="53" fillId="12" borderId="48" xfId="0" applyFont="1" applyFill="1" applyBorder="1" applyAlignment="1">
      <alignment horizontal="left" vertical="center" wrapText="1" indent="1"/>
    </xf>
    <xf numFmtId="0" fontId="53" fillId="12" borderId="49" xfId="0" applyFont="1" applyFill="1" applyBorder="1" applyAlignment="1">
      <alignment horizontal="left" vertical="center" wrapText="1" indent="1"/>
    </xf>
    <xf numFmtId="0" fontId="17" fillId="0" borderId="0" xfId="0" applyFont="1" applyAlignment="1">
      <alignment vertical="center"/>
    </xf>
    <xf numFmtId="0" fontId="54" fillId="14" borderId="31" xfId="0" applyFont="1" applyFill="1" applyBorder="1" applyAlignment="1">
      <alignment horizontal="center" vertical="center" wrapText="1"/>
    </xf>
    <xf numFmtId="0" fontId="54" fillId="14" borderId="33" xfId="0" applyFont="1" applyFill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3" xfId="0" applyFont="1" applyBorder="1" applyAlignment="1">
      <alignment vertical="center" wrapText="1"/>
    </xf>
    <xf numFmtId="3" fontId="26" fillId="0" borderId="33" xfId="0" applyNumberFormat="1" applyFont="1" applyBorder="1" applyAlignment="1">
      <alignment horizontal="center" vertical="center" wrapText="1"/>
    </xf>
    <xf numFmtId="0" fontId="26" fillId="0" borderId="32" xfId="0" applyFont="1" applyBorder="1" applyAlignment="1">
      <alignment vertical="center" wrapText="1"/>
    </xf>
    <xf numFmtId="0" fontId="55" fillId="0" borderId="33" xfId="0" applyFont="1" applyBorder="1" applyAlignment="1">
      <alignment horizontal="center" vertical="center" wrapText="1"/>
    </xf>
    <xf numFmtId="0" fontId="37" fillId="0" borderId="14" xfId="0" applyFont="1" applyBorder="1" applyAlignment="1">
      <alignment horizontal="center" vertical="top"/>
    </xf>
    <xf numFmtId="0" fontId="2" fillId="0" borderId="14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 wrapText="1"/>
    </xf>
    <xf numFmtId="0" fontId="56" fillId="0" borderId="33" xfId="0" applyFont="1" applyBorder="1" applyAlignment="1">
      <alignment horizontal="center" vertical="center" wrapText="1"/>
    </xf>
    <xf numFmtId="0" fontId="56" fillId="0" borderId="33" xfId="0" applyFont="1" applyBorder="1" applyAlignment="1">
      <alignment vertical="center" wrapText="1"/>
    </xf>
    <xf numFmtId="0" fontId="56" fillId="0" borderId="30" xfId="0" applyFont="1" applyBorder="1" applyAlignment="1">
      <alignment horizontal="center" vertical="center" wrapText="1"/>
    </xf>
    <xf numFmtId="3" fontId="56" fillId="0" borderId="33" xfId="0" applyNumberFormat="1" applyFont="1" applyBorder="1" applyAlignment="1">
      <alignment horizontal="center" vertical="center" wrapText="1"/>
    </xf>
    <xf numFmtId="0" fontId="57" fillId="12" borderId="42" xfId="0" applyFont="1" applyFill="1" applyBorder="1" applyAlignment="1">
      <alignment horizontal="left" wrapText="1" indent="1"/>
    </xf>
    <xf numFmtId="0" fontId="53" fillId="13" borderId="47" xfId="0" applyFont="1" applyFill="1" applyBorder="1" applyAlignment="1">
      <alignment horizontal="left" vertical="center" wrapText="1" indent="1"/>
    </xf>
    <xf numFmtId="0" fontId="53" fillId="13" borderId="48" xfId="0" applyFont="1" applyFill="1" applyBorder="1" applyAlignment="1">
      <alignment horizontal="left" vertical="center" wrapText="1" indent="1"/>
    </xf>
    <xf numFmtId="0" fontId="53" fillId="13" borderId="49" xfId="0" applyFont="1" applyFill="1" applyBorder="1" applyAlignment="1">
      <alignment horizontal="left" vertical="center" wrapText="1" indent="1"/>
    </xf>
    <xf numFmtId="0" fontId="58" fillId="13" borderId="45" xfId="0" applyFont="1" applyFill="1" applyBorder="1" applyAlignment="1">
      <alignment horizontal="left" vertical="center" wrapText="1" indent="1"/>
    </xf>
    <xf numFmtId="0" fontId="58" fillId="13" borderId="42" xfId="0" applyFont="1" applyFill="1" applyBorder="1" applyAlignment="1">
      <alignment horizontal="left" vertical="center" wrapText="1" indent="1"/>
    </xf>
    <xf numFmtId="0" fontId="58" fillId="13" borderId="46" xfId="0" applyFont="1" applyFill="1" applyBorder="1" applyAlignment="1">
      <alignment horizontal="left" vertical="center" wrapText="1" indent="1"/>
    </xf>
    <xf numFmtId="0" fontId="58" fillId="12" borderId="45" xfId="0" applyFont="1" applyFill="1" applyBorder="1" applyAlignment="1">
      <alignment horizontal="left" vertical="center" wrapText="1" indent="1"/>
    </xf>
    <xf numFmtId="0" fontId="58" fillId="12" borderId="42" xfId="0" applyFont="1" applyFill="1" applyBorder="1" applyAlignment="1">
      <alignment horizontal="left" vertical="center" wrapText="1" indent="1"/>
    </xf>
    <xf numFmtId="0" fontId="58" fillId="12" borderId="46" xfId="0" applyFont="1" applyFill="1" applyBorder="1" applyAlignment="1">
      <alignment horizontal="left" vertical="center" wrapText="1" indent="1"/>
    </xf>
    <xf numFmtId="0" fontId="0" fillId="12" borderId="52" xfId="0" applyFill="1" applyBorder="1"/>
    <xf numFmtId="0" fontId="0" fillId="12" borderId="53" xfId="0" applyFill="1" applyBorder="1"/>
    <xf numFmtId="0" fontId="37" fillId="0" borderId="35" xfId="0" applyFont="1" applyBorder="1" applyAlignment="1">
      <alignment vertical="top" wrapText="1"/>
    </xf>
    <xf numFmtId="0" fontId="37" fillId="0" borderId="1" xfId="0" applyFont="1" applyBorder="1" applyAlignment="1">
      <alignment vertical="top" wrapText="1"/>
    </xf>
    <xf numFmtId="14" fontId="9" fillId="0" borderId="0" xfId="0" applyNumberFormat="1" applyFont="1" applyAlignment="1">
      <alignment horizontal="left" vertical="top"/>
    </xf>
    <xf numFmtId="49" fontId="34" fillId="0" borderId="1" xfId="0" applyNumberFormat="1" applyFont="1" applyBorder="1" applyAlignment="1">
      <alignment horizontal="left" vertical="top" wrapText="1"/>
    </xf>
    <xf numFmtId="3" fontId="51" fillId="0" borderId="1" xfId="3" applyNumberFormat="1" applyFill="1" applyBorder="1" applyAlignment="1">
      <alignment horizontal="center" vertical="top"/>
    </xf>
    <xf numFmtId="0" fontId="51" fillId="0" borderId="1" xfId="3" applyFill="1" applyBorder="1" applyAlignment="1">
      <alignment horizontal="left" vertical="top"/>
    </xf>
    <xf numFmtId="0" fontId="51" fillId="0" borderId="14" xfId="3" applyFill="1" applyBorder="1" applyAlignment="1">
      <alignment horizontal="left" vertical="top"/>
    </xf>
    <xf numFmtId="14" fontId="37" fillId="0" borderId="1" xfId="0" applyNumberFormat="1" applyFont="1" applyBorder="1" applyAlignment="1">
      <alignment horizontal="center" vertical="top" wrapText="1"/>
    </xf>
    <xf numFmtId="0" fontId="37" fillId="0" borderId="14" xfId="0" applyFont="1" applyBorder="1" applyAlignment="1">
      <alignment horizontal="left" vertical="top" wrapText="1"/>
    </xf>
    <xf numFmtId="0" fontId="37" fillId="0" borderId="54" xfId="0" applyFont="1" applyBorder="1" applyAlignment="1">
      <alignment vertical="top" wrapText="1"/>
    </xf>
    <xf numFmtId="14" fontId="15" fillId="0" borderId="0" xfId="0" applyNumberFormat="1" applyFont="1" applyAlignment="1">
      <alignment vertical="top"/>
    </xf>
    <xf numFmtId="14" fontId="15" fillId="0" borderId="0" xfId="0" applyNumberFormat="1" applyFont="1" applyAlignment="1">
      <alignment horizontal="center" vertical="top"/>
    </xf>
    <xf numFmtId="3" fontId="51" fillId="0" borderId="15" xfId="3" applyNumberFormat="1" applyFill="1" applyBorder="1" applyAlignment="1">
      <alignment horizontal="center" vertical="top"/>
    </xf>
    <xf numFmtId="0" fontId="37" fillId="0" borderId="2" xfId="0" applyFont="1" applyBorder="1" applyAlignment="1">
      <alignment horizontal="left" vertical="top"/>
    </xf>
    <xf numFmtId="1" fontId="37" fillId="0" borderId="1" xfId="0" applyNumberFormat="1" applyFont="1" applyBorder="1" applyAlignment="1">
      <alignment horizontal="center" vertical="top"/>
    </xf>
    <xf numFmtId="0" fontId="37" fillId="0" borderId="15" xfId="0" applyFont="1" applyBorder="1" applyAlignment="1">
      <alignment horizontal="left" vertical="top" wrapText="1"/>
    </xf>
    <xf numFmtId="0" fontId="37" fillId="0" borderId="2" xfId="0" applyFont="1" applyBorder="1" applyAlignment="1">
      <alignment horizontal="left" vertical="top" wrapText="1"/>
    </xf>
    <xf numFmtId="14" fontId="2" fillId="0" borderId="0" xfId="0" applyNumberFormat="1" applyFont="1" applyAlignment="1">
      <alignment horizontal="left" vertical="top"/>
    </xf>
    <xf numFmtId="49" fontId="34" fillId="0" borderId="14" xfId="0" applyNumberFormat="1" applyFont="1" applyBorder="1" applyAlignment="1">
      <alignment horizontal="left" vertical="top" wrapText="1"/>
    </xf>
    <xf numFmtId="49" fontId="34" fillId="15" borderId="1" xfId="0" applyNumberFormat="1" applyFont="1" applyFill="1" applyBorder="1" applyAlignment="1">
      <alignment horizontal="left" vertical="top" wrapText="1"/>
    </xf>
    <xf numFmtId="14" fontId="37" fillId="0" borderId="1" xfId="0" applyNumberFormat="1" applyFont="1" applyBorder="1" applyAlignment="1">
      <alignment horizontal="left" vertical="top" wrapText="1"/>
    </xf>
    <xf numFmtId="14" fontId="37" fillId="0" borderId="14" xfId="0" applyNumberFormat="1" applyFont="1" applyBorder="1" applyAlignment="1">
      <alignment horizontal="center" vertical="top" wrapText="1"/>
    </xf>
    <xf numFmtId="14" fontId="51" fillId="0" borderId="1" xfId="3" applyNumberFormat="1" applyFill="1" applyBorder="1" applyAlignment="1">
      <alignment horizontal="left" vertical="top"/>
    </xf>
    <xf numFmtId="14" fontId="37" fillId="15" borderId="1" xfId="0" applyNumberFormat="1" applyFont="1" applyFill="1" applyBorder="1" applyAlignment="1">
      <alignment horizontal="center" vertical="top"/>
    </xf>
    <xf numFmtId="0" fontId="37" fillId="15" borderId="35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14" fontId="9" fillId="2" borderId="0" xfId="0" applyNumberFormat="1" applyFont="1" applyFill="1" applyAlignment="1">
      <alignment horizontal="left" vertical="top"/>
    </xf>
    <xf numFmtId="14" fontId="37" fillId="2" borderId="1" xfId="0" applyNumberFormat="1" applyFont="1" applyFill="1" applyBorder="1" applyAlignment="1">
      <alignment horizontal="center" vertical="top"/>
    </xf>
    <xf numFmtId="1" fontId="37" fillId="2" borderId="1" xfId="0" applyNumberFormat="1" applyFont="1" applyFill="1" applyBorder="1" applyAlignment="1">
      <alignment horizontal="center" vertical="top"/>
    </xf>
    <xf numFmtId="14" fontId="37" fillId="2" borderId="1" xfId="0" applyNumberFormat="1" applyFont="1" applyFill="1" applyBorder="1" applyAlignment="1">
      <alignment horizontal="left" vertical="top"/>
    </xf>
    <xf numFmtId="0" fontId="9" fillId="2" borderId="20" xfId="0" applyFont="1" applyFill="1" applyBorder="1" applyAlignment="1">
      <alignment horizontal="left" vertical="top"/>
    </xf>
    <xf numFmtId="3" fontId="34" fillId="2" borderId="1" xfId="0" applyNumberFormat="1" applyFont="1" applyFill="1" applyBorder="1" applyAlignment="1">
      <alignment horizontal="center" vertical="top"/>
    </xf>
    <xf numFmtId="3" fontId="38" fillId="2" borderId="1" xfId="0" applyNumberFormat="1" applyFont="1" applyFill="1" applyBorder="1" applyAlignment="1">
      <alignment horizontal="center" vertical="top"/>
    </xf>
    <xf numFmtId="166" fontId="34" fillId="2" borderId="1" xfId="0" applyNumberFormat="1" applyFont="1" applyFill="1" applyBorder="1" applyAlignment="1">
      <alignment horizontal="center" vertical="top"/>
    </xf>
    <xf numFmtId="9" fontId="34" fillId="2" borderId="1" xfId="2" applyFont="1" applyFill="1" applyBorder="1" applyAlignment="1">
      <alignment horizontal="center" vertical="top"/>
    </xf>
    <xf numFmtId="0" fontId="34" fillId="2" borderId="1" xfId="0" applyFont="1" applyFill="1" applyBorder="1" applyAlignment="1">
      <alignment horizontal="left" vertical="top"/>
    </xf>
    <xf numFmtId="3" fontId="35" fillId="2" borderId="1" xfId="0" applyNumberFormat="1" applyFont="1" applyFill="1" applyBorder="1" applyAlignment="1">
      <alignment horizontal="center" vertical="top"/>
    </xf>
    <xf numFmtId="4" fontId="34" fillId="2" borderId="1" xfId="0" applyNumberFormat="1" applyFont="1" applyFill="1" applyBorder="1" applyAlignment="1">
      <alignment horizontal="center" vertical="top"/>
    </xf>
    <xf numFmtId="4" fontId="34" fillId="2" borderId="35" xfId="0" applyNumberFormat="1" applyFont="1" applyFill="1" applyBorder="1" applyAlignment="1">
      <alignment horizontal="center" vertical="top"/>
    </xf>
    <xf numFmtId="0" fontId="9" fillId="2" borderId="0" xfId="0" applyFont="1" applyFill="1" applyAlignment="1">
      <alignment horizontal="left" vertical="top"/>
    </xf>
    <xf numFmtId="164" fontId="9" fillId="2" borderId="0" xfId="1" applyFont="1" applyFill="1" applyAlignment="1">
      <alignment horizontal="left" vertical="top"/>
    </xf>
    <xf numFmtId="0" fontId="37" fillId="0" borderId="1" xfId="0" applyFont="1" applyBorder="1" applyAlignment="1">
      <alignment horizontal="center" vertical="top" wrapText="1"/>
    </xf>
    <xf numFmtId="3" fontId="51" fillId="16" borderId="55" xfId="3" applyNumberFormat="1" applyFill="1" applyBorder="1" applyAlignment="1">
      <alignment horizontal="center" vertical="top"/>
    </xf>
    <xf numFmtId="0" fontId="37" fillId="2" borderId="1" xfId="0" applyFont="1" applyFill="1" applyBorder="1" applyAlignment="1">
      <alignment horizontal="left" vertical="top" wrapText="1"/>
    </xf>
    <xf numFmtId="0" fontId="37" fillId="2" borderId="1" xfId="0" applyFont="1" applyFill="1" applyBorder="1" applyAlignment="1">
      <alignment horizontal="center" vertical="top" wrapText="1"/>
    </xf>
    <xf numFmtId="14" fontId="37" fillId="2" borderId="1" xfId="0" applyNumberFormat="1" applyFont="1" applyFill="1" applyBorder="1" applyAlignment="1">
      <alignment horizontal="center" vertical="top" wrapText="1"/>
    </xf>
    <xf numFmtId="0" fontId="51" fillId="2" borderId="1" xfId="3" applyFill="1" applyBorder="1" applyAlignment="1">
      <alignment horizontal="left" vertical="top"/>
    </xf>
    <xf numFmtId="49" fontId="34" fillId="2" borderId="1" xfId="0" applyNumberFormat="1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51" fillId="2" borderId="1" xfId="3" applyFill="1" applyBorder="1" applyAlignment="1">
      <alignment horizontal="left" vertical="top" wrapText="1"/>
    </xf>
    <xf numFmtId="0" fontId="37" fillId="2" borderId="1" xfId="0" applyFont="1" applyFill="1" applyBorder="1" applyAlignment="1">
      <alignment horizontal="center" vertical="top"/>
    </xf>
    <xf numFmtId="0" fontId="37" fillId="2" borderId="1" xfId="0" applyFont="1" applyFill="1" applyBorder="1" applyAlignment="1">
      <alignment horizontal="left" vertical="top"/>
    </xf>
    <xf numFmtId="14" fontId="51" fillId="2" borderId="1" xfId="3" applyNumberFormat="1" applyFill="1" applyBorder="1" applyAlignment="1">
      <alignment horizontal="left" vertical="top"/>
    </xf>
    <xf numFmtId="0" fontId="15" fillId="10" borderId="6" xfId="0" applyFont="1" applyFill="1" applyBorder="1" applyAlignment="1">
      <alignment horizontal="center" vertical="top"/>
    </xf>
    <xf numFmtId="0" fontId="37" fillId="0" borderId="0" xfId="0" applyFont="1" applyAlignment="1">
      <alignment horizontal="left"/>
    </xf>
    <xf numFmtId="0" fontId="37" fillId="0" borderId="0" xfId="0" applyFont="1" applyAlignment="1">
      <alignment horizontal="left" vertical="top"/>
    </xf>
    <xf numFmtId="0" fontId="16" fillId="9" borderId="1" xfId="0" applyFont="1" applyFill="1" applyBorder="1" applyAlignment="1">
      <alignment horizontal="center" vertical="top" wrapText="1"/>
    </xf>
    <xf numFmtId="0" fontId="31" fillId="2" borderId="20" xfId="0" applyFont="1" applyFill="1" applyBorder="1" applyAlignment="1">
      <alignment horizontal="left" vertical="top"/>
    </xf>
    <xf numFmtId="0" fontId="59" fillId="0" borderId="1" xfId="0" applyFont="1" applyBorder="1" applyAlignment="1">
      <alignment horizontal="center" vertical="center"/>
    </xf>
    <xf numFmtId="0" fontId="59" fillId="0" borderId="1" xfId="0" applyFont="1" applyFill="1" applyBorder="1" applyAlignment="1">
      <alignment horizontal="center" vertical="center" wrapText="1"/>
    </xf>
    <xf numFmtId="0" fontId="59" fillId="0" borderId="1" xfId="0" applyFont="1" applyFill="1" applyBorder="1" applyAlignment="1">
      <alignment horizontal="center" vertical="center"/>
    </xf>
    <xf numFmtId="14" fontId="37" fillId="0" borderId="1" xfId="0" applyNumberFormat="1" applyFont="1" applyFill="1" applyBorder="1" applyAlignment="1">
      <alignment horizontal="center" vertical="top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/>
    <xf numFmtId="0" fontId="0" fillId="0" borderId="0" xfId="0" applyFill="1"/>
    <xf numFmtId="0" fontId="64" fillId="0" borderId="1" xfId="0" applyFont="1" applyFill="1" applyBorder="1" applyAlignment="1">
      <alignment horizontal="center" vertical="center"/>
    </xf>
    <xf numFmtId="0" fontId="13" fillId="0" borderId="0" xfId="0" applyFont="1" applyFill="1"/>
    <xf numFmtId="0" fontId="9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center" vertical="top"/>
    </xf>
    <xf numFmtId="14" fontId="2" fillId="0" borderId="0" xfId="0" applyNumberFormat="1" applyFont="1" applyFill="1" applyAlignment="1">
      <alignment horizontal="left" vertical="top"/>
    </xf>
    <xf numFmtId="14" fontId="2" fillId="0" borderId="0" xfId="0" applyNumberFormat="1" applyFont="1" applyFill="1" applyAlignment="1">
      <alignment horizontal="center" vertical="top"/>
    </xf>
    <xf numFmtId="1" fontId="37" fillId="0" borderId="1" xfId="0" applyNumberFormat="1" applyFont="1" applyFill="1" applyBorder="1" applyAlignment="1">
      <alignment horizontal="center" vertical="top"/>
    </xf>
    <xf numFmtId="14" fontId="9" fillId="0" borderId="0" xfId="0" applyNumberFormat="1" applyFont="1" applyFill="1" applyAlignment="1">
      <alignment horizontal="left" vertical="top"/>
    </xf>
    <xf numFmtId="0" fontId="36" fillId="0" borderId="0" xfId="0" applyFont="1" applyFill="1" applyAlignment="1">
      <alignment horizontal="left" vertical="top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40" fillId="9" borderId="1" xfId="0" applyFont="1" applyFill="1" applyBorder="1" applyAlignment="1">
      <alignment horizontal="center" vertical="top" wrapText="1"/>
    </xf>
    <xf numFmtId="0" fontId="39" fillId="9" borderId="1" xfId="0" applyFont="1" applyFill="1" applyBorder="1" applyAlignment="1">
      <alignment horizontal="center" vertical="top" wrapText="1"/>
    </xf>
    <xf numFmtId="0" fontId="39" fillId="9" borderId="11" xfId="0" applyFont="1" applyFill="1" applyBorder="1" applyAlignment="1">
      <alignment horizontal="center" vertical="top" wrapText="1"/>
    </xf>
    <xf numFmtId="0" fontId="39" fillId="9" borderId="36" xfId="0" applyFont="1" applyFill="1" applyBorder="1" applyAlignment="1">
      <alignment horizontal="center" vertical="top" wrapText="1"/>
    </xf>
    <xf numFmtId="0" fontId="39" fillId="9" borderId="5" xfId="0" applyFont="1" applyFill="1" applyBorder="1" applyAlignment="1">
      <alignment horizontal="center" vertical="top" wrapText="1"/>
    </xf>
    <xf numFmtId="0" fontId="39" fillId="9" borderId="37" xfId="0" applyFont="1" applyFill="1" applyBorder="1" applyAlignment="1">
      <alignment horizontal="center" vertical="top" wrapText="1"/>
    </xf>
    <xf numFmtId="0" fontId="40" fillId="9" borderId="20" xfId="0" applyFont="1" applyFill="1" applyBorder="1" applyAlignment="1">
      <alignment horizontal="center" vertical="top" wrapText="1"/>
    </xf>
    <xf numFmtId="0" fontId="39" fillId="9" borderId="8" xfId="0" applyFont="1" applyFill="1" applyBorder="1" applyAlignment="1">
      <alignment horizontal="center" vertical="top" wrapText="1"/>
    </xf>
    <xf numFmtId="0" fontId="39" fillId="9" borderId="38" xfId="0" applyFont="1" applyFill="1" applyBorder="1" applyAlignment="1">
      <alignment horizontal="center" vertical="top" wrapText="1"/>
    </xf>
    <xf numFmtId="0" fontId="15" fillId="0" borderId="0" xfId="0" applyFont="1" applyAlignment="1">
      <alignment horizontal="center" vertical="top"/>
    </xf>
    <xf numFmtId="0" fontId="15" fillId="0" borderId="39" xfId="0" applyFont="1" applyBorder="1" applyAlignment="1">
      <alignment horizontal="center" vertical="top"/>
    </xf>
    <xf numFmtId="0" fontId="15" fillId="0" borderId="40" xfId="0" applyFont="1" applyBorder="1" applyAlignment="1">
      <alignment horizontal="center" vertical="top"/>
    </xf>
    <xf numFmtId="0" fontId="15" fillId="0" borderId="41" xfId="0" applyFont="1" applyBorder="1" applyAlignment="1">
      <alignment horizontal="center" vertical="top"/>
    </xf>
    <xf numFmtId="0" fontId="41" fillId="0" borderId="16" xfId="0" applyFont="1" applyBorder="1" applyAlignment="1">
      <alignment horizontal="center" vertical="top"/>
    </xf>
    <xf numFmtId="0" fontId="41" fillId="0" borderId="17" xfId="0" applyFont="1" applyBorder="1" applyAlignment="1">
      <alignment horizontal="center" vertical="top"/>
    </xf>
    <xf numFmtId="0" fontId="41" fillId="0" borderId="34" xfId="0" applyFont="1" applyBorder="1" applyAlignment="1">
      <alignment horizontal="center" vertical="top"/>
    </xf>
    <xf numFmtId="0" fontId="39" fillId="9" borderId="20" xfId="0" applyFont="1" applyFill="1" applyBorder="1" applyAlignment="1">
      <alignment horizontal="center" vertical="top" wrapText="1"/>
    </xf>
    <xf numFmtId="0" fontId="40" fillId="9" borderId="35" xfId="0" applyFont="1" applyFill="1" applyBorder="1" applyAlignment="1">
      <alignment horizontal="center" vertical="top" wrapText="1"/>
    </xf>
    <xf numFmtId="0" fontId="0" fillId="0" borderId="11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  <xf numFmtId="0" fontId="4" fillId="0" borderId="10" xfId="0" applyFont="1" applyBorder="1" applyAlignment="1">
      <alignment horizontal="center" wrapText="1"/>
    </xf>
    <xf numFmtId="0" fontId="2" fillId="3" borderId="14" xfId="0" applyFont="1" applyFill="1" applyBorder="1" applyAlignment="1">
      <alignment horizontal="left" vertical="top" wrapText="1"/>
    </xf>
    <xf numFmtId="0" fontId="0" fillId="0" borderId="15" xfId="0" applyBorder="1" applyAlignment="1">
      <alignment horizontal="left" vertical="top" wrapText="1"/>
    </xf>
    <xf numFmtId="0" fontId="2" fillId="0" borderId="14" xfId="0" applyFont="1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2" fillId="3" borderId="14" xfId="0" applyFont="1" applyFill="1" applyBorder="1" applyAlignment="1">
      <alignment horizontal="left" vertical="center" wrapText="1"/>
    </xf>
    <xf numFmtId="0" fontId="5" fillId="0" borderId="14" xfId="0" applyFont="1" applyBorder="1" applyAlignment="1">
      <alignment horizontal="center" vertical="top" wrapText="1"/>
    </xf>
    <xf numFmtId="0" fontId="5" fillId="0" borderId="2" xfId="0" applyFont="1" applyBorder="1" applyAlignment="1">
      <alignment horizontal="center" vertical="top" wrapText="1"/>
    </xf>
    <xf numFmtId="14" fontId="27" fillId="8" borderId="28" xfId="0" applyNumberFormat="1" applyFont="1" applyFill="1" applyBorder="1" applyAlignment="1">
      <alignment horizontal="center" vertical="center" wrapText="1"/>
    </xf>
    <xf numFmtId="14" fontId="27" fillId="8" borderId="29" xfId="0" applyNumberFormat="1" applyFont="1" applyFill="1" applyBorder="1" applyAlignment="1">
      <alignment horizontal="center" vertical="center" wrapText="1"/>
    </xf>
    <xf numFmtId="14" fontId="27" fillId="8" borderId="30" xfId="0" applyNumberFormat="1" applyFont="1" applyFill="1" applyBorder="1" applyAlignment="1">
      <alignment horizontal="center" vertical="center" wrapText="1"/>
    </xf>
    <xf numFmtId="14" fontId="22" fillId="0" borderId="18" xfId="0" applyNumberFormat="1" applyFont="1" applyBorder="1" applyAlignment="1">
      <alignment horizontal="center" vertical="center" wrapText="1"/>
    </xf>
    <xf numFmtId="0" fontId="22" fillId="0" borderId="2" xfId="0" applyFont="1" applyBorder="1" applyAlignment="1">
      <alignment horizontal="center" vertical="center" wrapText="1"/>
    </xf>
    <xf numFmtId="0" fontId="22" fillId="0" borderId="24" xfId="0" applyFont="1" applyBorder="1" applyAlignment="1">
      <alignment horizontal="center" vertical="center" wrapText="1"/>
    </xf>
    <xf numFmtId="14" fontId="20" fillId="0" borderId="18" xfId="0" applyNumberFormat="1" applyFont="1" applyBorder="1" applyAlignment="1">
      <alignment horizontal="center" vertical="center" wrapText="1"/>
    </xf>
    <xf numFmtId="14" fontId="20" fillId="0" borderId="2" xfId="0" applyNumberFormat="1" applyFont="1" applyBorder="1" applyAlignment="1">
      <alignment horizontal="center" vertical="center" wrapText="1"/>
    </xf>
    <xf numFmtId="14" fontId="20" fillId="0" borderId="24" xfId="0" applyNumberFormat="1" applyFont="1" applyBorder="1" applyAlignment="1">
      <alignment horizontal="center" vertical="center" wrapText="1"/>
    </xf>
    <xf numFmtId="14" fontId="20" fillId="0" borderId="19" xfId="0" applyNumberFormat="1" applyFont="1" applyBorder="1" applyAlignment="1">
      <alignment horizontal="center" vertical="center" wrapText="1"/>
    </xf>
    <xf numFmtId="14" fontId="20" fillId="0" borderId="21" xfId="0" applyNumberFormat="1" applyFont="1" applyBorder="1" applyAlignment="1">
      <alignment horizontal="center" vertical="center" wrapText="1"/>
    </xf>
    <xf numFmtId="14" fontId="20" fillId="0" borderId="25" xfId="0" applyNumberFormat="1" applyFont="1" applyBorder="1" applyAlignment="1">
      <alignment horizontal="center" vertical="center" wrapText="1"/>
    </xf>
    <xf numFmtId="14" fontId="29" fillId="8" borderId="28" xfId="0" applyNumberFormat="1" applyFont="1" applyFill="1" applyBorder="1" applyAlignment="1">
      <alignment horizontal="center" vertical="center" wrapText="1"/>
    </xf>
    <xf numFmtId="14" fontId="29" fillId="8" borderId="29" xfId="0" applyNumberFormat="1" applyFont="1" applyFill="1" applyBorder="1" applyAlignment="1">
      <alignment horizontal="center" vertical="center" wrapText="1"/>
    </xf>
    <xf numFmtId="14" fontId="29" fillId="8" borderId="30" xfId="0" applyNumberFormat="1" applyFont="1" applyFill="1" applyBorder="1" applyAlignment="1">
      <alignment horizontal="center" vertical="center" wrapText="1"/>
    </xf>
    <xf numFmtId="14" fontId="30" fillId="8" borderId="28" xfId="0" applyNumberFormat="1" applyFont="1" applyFill="1" applyBorder="1" applyAlignment="1">
      <alignment horizontal="center" vertical="center" wrapText="1"/>
    </xf>
    <xf numFmtId="14" fontId="30" fillId="8" borderId="29" xfId="0" applyNumberFormat="1" applyFont="1" applyFill="1" applyBorder="1" applyAlignment="1">
      <alignment horizontal="center" vertical="center" wrapText="1"/>
    </xf>
    <xf numFmtId="14" fontId="30" fillId="8" borderId="30" xfId="0" applyNumberFormat="1" applyFont="1" applyFill="1" applyBorder="1" applyAlignment="1">
      <alignment horizontal="center" vertical="center" wrapText="1"/>
    </xf>
    <xf numFmtId="3" fontId="2" fillId="0" borderId="8" xfId="0" applyNumberFormat="1" applyFont="1" applyBorder="1" applyAlignment="1">
      <alignment horizontal="center" vertical="top" wrapText="1"/>
    </xf>
    <xf numFmtId="0" fontId="0" fillId="0" borderId="9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3" fontId="0" fillId="0" borderId="8" xfId="0" applyNumberFormat="1" applyBorder="1" applyAlignment="1">
      <alignment horizontal="center" vertical="top" wrapText="1"/>
    </xf>
    <xf numFmtId="165" fontId="2" fillId="0" borderId="8" xfId="0" applyNumberFormat="1" applyFont="1" applyBorder="1" applyAlignment="1">
      <alignment horizontal="center" vertical="top" wrapText="1"/>
    </xf>
    <xf numFmtId="0" fontId="43" fillId="0" borderId="8" xfId="0" applyFont="1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43" fillId="0" borderId="1" xfId="0" applyFont="1" applyBorder="1" applyAlignment="1">
      <alignment horizontal="center" wrapText="1"/>
    </xf>
    <xf numFmtId="0" fontId="46" fillId="0" borderId="0" xfId="0" applyFont="1" applyAlignment="1">
      <alignment horizontal="center" vertical="center"/>
    </xf>
    <xf numFmtId="0" fontId="47" fillId="0" borderId="1" xfId="0" applyFont="1" applyBorder="1" applyAlignment="1">
      <alignment horizontal="center" vertical="center" wrapText="1"/>
    </xf>
    <xf numFmtId="0" fontId="47" fillId="0" borderId="1" xfId="0" applyFont="1" applyBorder="1" applyAlignment="1">
      <alignment horizontal="center" vertical="center"/>
    </xf>
    <xf numFmtId="0" fontId="54" fillId="14" borderId="28" xfId="0" applyFont="1" applyFill="1" applyBorder="1" applyAlignment="1">
      <alignment horizontal="center" vertical="center" wrapText="1"/>
    </xf>
    <xf numFmtId="0" fontId="54" fillId="14" borderId="30" xfId="0" applyFont="1" applyFill="1" applyBorder="1" applyAlignment="1">
      <alignment horizontal="center" vertical="center" wrapText="1"/>
    </xf>
    <xf numFmtId="0" fontId="54" fillId="14" borderId="51" xfId="0" applyFont="1" applyFill="1" applyBorder="1" applyAlignment="1">
      <alignment horizontal="center" vertical="center" wrapText="1"/>
    </xf>
    <xf numFmtId="0" fontId="54" fillId="14" borderId="50" xfId="0" applyFont="1" applyFill="1" applyBorder="1" applyAlignment="1">
      <alignment horizontal="center" vertical="center" wrapText="1"/>
    </xf>
    <xf numFmtId="0" fontId="26" fillId="0" borderId="28" xfId="0" applyFont="1" applyBorder="1" applyAlignment="1">
      <alignment horizontal="center" vertical="center" wrapText="1"/>
    </xf>
    <xf numFmtId="0" fontId="26" fillId="0" borderId="30" xfId="0" applyFont="1" applyBorder="1" applyAlignment="1">
      <alignment horizontal="center" vertical="center" wrapText="1"/>
    </xf>
    <xf numFmtId="0" fontId="26" fillId="0" borderId="28" xfId="0" applyFont="1" applyBorder="1" applyAlignment="1">
      <alignment vertical="center" wrapText="1"/>
    </xf>
    <xf numFmtId="0" fontId="26" fillId="0" borderId="30" xfId="0" applyFont="1" applyBorder="1" applyAlignment="1">
      <alignment vertical="center" wrapText="1"/>
    </xf>
    <xf numFmtId="0" fontId="26" fillId="0" borderId="29" xfId="0" applyFont="1" applyBorder="1" applyAlignment="1">
      <alignment horizontal="center" vertical="center" wrapText="1"/>
    </xf>
    <xf numFmtId="0" fontId="26" fillId="0" borderId="29" xfId="0" applyFont="1" applyBorder="1" applyAlignment="1">
      <alignment vertical="center" wrapText="1"/>
    </xf>
    <xf numFmtId="0" fontId="15" fillId="17" borderId="0" xfId="0" applyFont="1" applyFill="1" applyAlignment="1">
      <alignment horizontal="center" vertical="top"/>
    </xf>
    <xf numFmtId="14" fontId="15" fillId="17" borderId="6" xfId="0" applyNumberFormat="1" applyFont="1" applyFill="1" applyBorder="1" applyAlignment="1">
      <alignment horizontal="center" vertical="top"/>
    </xf>
    <xf numFmtId="0" fontId="15" fillId="17" borderId="0" xfId="0" applyFont="1" applyFill="1" applyAlignment="1">
      <alignment vertical="top"/>
    </xf>
    <xf numFmtId="14" fontId="15" fillId="17" borderId="0" xfId="0" applyNumberFormat="1" applyFont="1" applyFill="1" applyAlignment="1">
      <alignment vertical="top"/>
    </xf>
    <xf numFmtId="0" fontId="9" fillId="17" borderId="0" xfId="0" applyFont="1" applyFill="1" applyAlignment="1">
      <alignment horizontal="left" vertical="top"/>
    </xf>
    <xf numFmtId="0" fontId="15" fillId="17" borderId="0" xfId="0" applyFont="1" applyFill="1" applyAlignment="1">
      <alignment horizontal="center" vertical="top"/>
    </xf>
    <xf numFmtId="0" fontId="9" fillId="17" borderId="0" xfId="0" applyFont="1" applyFill="1" applyAlignment="1">
      <alignment horizontal="center" vertical="top"/>
    </xf>
    <xf numFmtId="0" fontId="15" fillId="17" borderId="0" xfId="0" applyFont="1" applyFill="1" applyAlignment="1">
      <alignment horizontal="center"/>
    </xf>
    <xf numFmtId="0" fontId="37" fillId="17" borderId="0" xfId="0" applyFont="1" applyFill="1" applyAlignment="1">
      <alignment horizontal="left"/>
    </xf>
    <xf numFmtId="14" fontId="15" fillId="17" borderId="0" xfId="0" applyNumberFormat="1" applyFont="1" applyFill="1" applyAlignment="1">
      <alignment horizontal="center" vertical="top"/>
    </xf>
    <xf numFmtId="0" fontId="37" fillId="17" borderId="0" xfId="0" applyFont="1" applyFill="1" applyAlignment="1">
      <alignment horizontal="left" vertical="top"/>
    </xf>
    <xf numFmtId="0" fontId="15" fillId="17" borderId="39" xfId="0" applyFont="1" applyFill="1" applyBorder="1" applyAlignment="1">
      <alignment horizontal="center" vertical="top"/>
    </xf>
    <xf numFmtId="0" fontId="15" fillId="17" borderId="40" xfId="0" applyFont="1" applyFill="1" applyBorder="1" applyAlignment="1">
      <alignment horizontal="center" vertical="top"/>
    </xf>
    <xf numFmtId="0" fontId="15" fillId="17" borderId="41" xfId="0" applyFont="1" applyFill="1" applyBorder="1" applyAlignment="1">
      <alignment horizontal="center" vertical="top"/>
    </xf>
    <xf numFmtId="0" fontId="41" fillId="17" borderId="16" xfId="0" applyFont="1" applyFill="1" applyBorder="1" applyAlignment="1">
      <alignment horizontal="center" vertical="top"/>
    </xf>
    <xf numFmtId="0" fontId="41" fillId="17" borderId="17" xfId="0" applyFont="1" applyFill="1" applyBorder="1" applyAlignment="1">
      <alignment horizontal="center" vertical="top"/>
    </xf>
    <xf numFmtId="0" fontId="41" fillId="17" borderId="34" xfId="0" applyFont="1" applyFill="1" applyBorder="1" applyAlignment="1">
      <alignment horizontal="center" vertical="top"/>
    </xf>
    <xf numFmtId="0" fontId="39" fillId="17" borderId="20" xfId="0" applyFont="1" applyFill="1" applyBorder="1" applyAlignment="1">
      <alignment horizontal="center" vertical="top" wrapText="1"/>
    </xf>
    <xf numFmtId="0" fontId="39" fillId="17" borderId="1" xfId="0" applyFont="1" applyFill="1" applyBorder="1" applyAlignment="1">
      <alignment horizontal="center" vertical="top" wrapText="1"/>
    </xf>
    <xf numFmtId="0" fontId="39" fillId="17" borderId="11" xfId="0" applyFont="1" applyFill="1" applyBorder="1" applyAlignment="1">
      <alignment horizontal="center" vertical="top" wrapText="1"/>
    </xf>
    <xf numFmtId="0" fontId="39" fillId="17" borderId="36" xfId="0" applyFont="1" applyFill="1" applyBorder="1" applyAlignment="1">
      <alignment horizontal="center" vertical="top" wrapText="1"/>
    </xf>
    <xf numFmtId="0" fontId="40" fillId="17" borderId="20" xfId="0" applyFont="1" applyFill="1" applyBorder="1" applyAlignment="1">
      <alignment horizontal="center" vertical="top" wrapText="1"/>
    </xf>
    <xf numFmtId="0" fontId="40" fillId="17" borderId="1" xfId="0" applyFont="1" applyFill="1" applyBorder="1" applyAlignment="1">
      <alignment horizontal="center" vertical="top" wrapText="1"/>
    </xf>
    <xf numFmtId="0" fontId="40" fillId="17" borderId="35" xfId="0" applyFont="1" applyFill="1" applyBorder="1" applyAlignment="1">
      <alignment horizontal="center" vertical="top" wrapText="1"/>
    </xf>
    <xf numFmtId="0" fontId="2" fillId="17" borderId="0" xfId="0" applyFont="1" applyFill="1" applyAlignment="1">
      <alignment horizontal="center" vertical="top"/>
    </xf>
    <xf numFmtId="0" fontId="39" fillId="17" borderId="5" xfId="0" applyFont="1" applyFill="1" applyBorder="1" applyAlignment="1">
      <alignment horizontal="center" vertical="top" wrapText="1"/>
    </xf>
    <xf numFmtId="0" fontId="39" fillId="17" borderId="37" xfId="0" applyFont="1" applyFill="1" applyBorder="1" applyAlignment="1">
      <alignment horizontal="center" vertical="top" wrapText="1"/>
    </xf>
    <xf numFmtId="0" fontId="40" fillId="17" borderId="1" xfId="0" applyFont="1" applyFill="1" applyBorder="1" applyAlignment="1">
      <alignment horizontal="center" vertical="top" wrapText="1"/>
    </xf>
    <xf numFmtId="0" fontId="40" fillId="17" borderId="35" xfId="0" applyFont="1" applyFill="1" applyBorder="1" applyAlignment="1">
      <alignment horizontal="center" vertical="top" wrapText="1"/>
    </xf>
    <xf numFmtId="0" fontId="2" fillId="17" borderId="0" xfId="0" applyFont="1" applyFill="1" applyAlignment="1">
      <alignment horizontal="left" vertical="top" wrapText="1"/>
    </xf>
    <xf numFmtId="0" fontId="2" fillId="17" borderId="0" xfId="0" applyFont="1" applyFill="1" applyAlignment="1">
      <alignment horizontal="left" vertical="top"/>
    </xf>
    <xf numFmtId="0" fontId="39" fillId="17" borderId="20" xfId="0" applyFont="1" applyFill="1" applyBorder="1" applyAlignment="1">
      <alignment horizontal="center" vertical="top" wrapText="1"/>
    </xf>
    <xf numFmtId="0" fontId="39" fillId="17" borderId="1" xfId="0" applyFont="1" applyFill="1" applyBorder="1" applyAlignment="1">
      <alignment horizontal="center" vertical="top" wrapText="1"/>
    </xf>
    <xf numFmtId="0" fontId="16" fillId="17" borderId="1" xfId="0" applyFont="1" applyFill="1" applyBorder="1" applyAlignment="1">
      <alignment horizontal="center" vertical="top" wrapText="1"/>
    </xf>
    <xf numFmtId="0" fontId="39" fillId="17" borderId="8" xfId="0" applyFont="1" applyFill="1" applyBorder="1" applyAlignment="1">
      <alignment horizontal="center" vertical="top" wrapText="1"/>
    </xf>
    <xf numFmtId="0" fontId="39" fillId="17" borderId="38" xfId="0" applyFont="1" applyFill="1" applyBorder="1" applyAlignment="1">
      <alignment horizontal="center" vertical="top" wrapText="1"/>
    </xf>
    <xf numFmtId="0" fontId="39" fillId="17" borderId="35" xfId="0" applyFont="1" applyFill="1" applyBorder="1" applyAlignment="1">
      <alignment horizontal="center" vertical="top" wrapText="1"/>
    </xf>
    <xf numFmtId="0" fontId="37" fillId="17" borderId="20" xfId="0" applyFont="1" applyFill="1" applyBorder="1" applyAlignment="1">
      <alignment horizontal="center" vertical="top"/>
    </xf>
    <xf numFmtId="14" fontId="37" fillId="17" borderId="1" xfId="0" applyNumberFormat="1" applyFont="1" applyFill="1" applyBorder="1" applyAlignment="1">
      <alignment horizontal="left" vertical="top"/>
    </xf>
    <xf numFmtId="0" fontId="37" fillId="17" borderId="1" xfId="0" applyFont="1" applyFill="1" applyBorder="1" applyAlignment="1">
      <alignment horizontal="left" vertical="top" wrapText="1"/>
    </xf>
    <xf numFmtId="0" fontId="37" fillId="17" borderId="1" xfId="0" applyFont="1" applyFill="1" applyBorder="1" applyAlignment="1">
      <alignment horizontal="center" vertical="top"/>
    </xf>
    <xf numFmtId="0" fontId="37" fillId="17" borderId="1" xfId="0" applyFont="1" applyFill="1" applyBorder="1" applyAlignment="1">
      <alignment horizontal="left" vertical="top"/>
    </xf>
    <xf numFmtId="14" fontId="37" fillId="17" borderId="1" xfId="0" applyNumberFormat="1" applyFont="1" applyFill="1" applyBorder="1" applyAlignment="1">
      <alignment horizontal="center" vertical="top" wrapText="1"/>
    </xf>
    <xf numFmtId="14" fontId="37" fillId="17" borderId="1" xfId="0" applyNumberFormat="1" applyFont="1" applyFill="1" applyBorder="1" applyAlignment="1">
      <alignment horizontal="center" vertical="top"/>
    </xf>
    <xf numFmtId="3" fontId="51" fillId="17" borderId="1" xfId="3" applyNumberFormat="1" applyFill="1" applyBorder="1" applyAlignment="1">
      <alignment horizontal="center" vertical="top"/>
    </xf>
    <xf numFmtId="49" fontId="34" fillId="17" borderId="1" xfId="0" applyNumberFormat="1" applyFont="1" applyFill="1" applyBorder="1" applyAlignment="1">
      <alignment horizontal="left" vertical="top" wrapText="1"/>
    </xf>
    <xf numFmtId="0" fontId="37" fillId="17" borderId="35" xfId="0" applyFont="1" applyFill="1" applyBorder="1" applyAlignment="1">
      <alignment horizontal="left" vertical="top" wrapText="1"/>
    </xf>
    <xf numFmtId="0" fontId="9" fillId="17" borderId="20" xfId="0" applyFont="1" applyFill="1" applyBorder="1" applyAlignment="1">
      <alignment horizontal="left" vertical="top"/>
    </xf>
    <xf numFmtId="3" fontId="34" fillId="17" borderId="1" xfId="0" applyNumberFormat="1" applyFont="1" applyFill="1" applyBorder="1" applyAlignment="1">
      <alignment horizontal="center" vertical="top"/>
    </xf>
    <xf numFmtId="3" fontId="38" fillId="17" borderId="1" xfId="0" applyNumberFormat="1" applyFont="1" applyFill="1" applyBorder="1" applyAlignment="1">
      <alignment horizontal="center" vertical="top"/>
    </xf>
    <xf numFmtId="166" fontId="34" fillId="17" borderId="1" xfId="0" applyNumberFormat="1" applyFont="1" applyFill="1" applyBorder="1" applyAlignment="1">
      <alignment horizontal="center" vertical="top"/>
    </xf>
    <xf numFmtId="9" fontId="34" fillId="17" borderId="1" xfId="2" applyFont="1" applyFill="1" applyBorder="1" applyAlignment="1">
      <alignment horizontal="center" vertical="top"/>
    </xf>
    <xf numFmtId="0" fontId="34" fillId="17" borderId="1" xfId="0" applyFont="1" applyFill="1" applyBorder="1" applyAlignment="1">
      <alignment horizontal="left" vertical="top"/>
    </xf>
    <xf numFmtId="3" fontId="35" fillId="17" borderId="1" xfId="0" applyNumberFormat="1" applyFont="1" applyFill="1" applyBorder="1" applyAlignment="1">
      <alignment horizontal="center" vertical="top"/>
    </xf>
    <xf numFmtId="4" fontId="34" fillId="17" borderId="1" xfId="0" applyNumberFormat="1" applyFont="1" applyFill="1" applyBorder="1" applyAlignment="1">
      <alignment horizontal="center" vertical="top"/>
    </xf>
    <xf numFmtId="4" fontId="34" fillId="17" borderId="35" xfId="0" applyNumberFormat="1" applyFont="1" applyFill="1" applyBorder="1" applyAlignment="1">
      <alignment horizontal="center" vertical="top"/>
    </xf>
    <xf numFmtId="164" fontId="9" fillId="17" borderId="0" xfId="1" applyFont="1" applyFill="1" applyAlignment="1">
      <alignment horizontal="left" vertical="top"/>
    </xf>
    <xf numFmtId="0" fontId="37" fillId="17" borderId="1" xfId="0" applyFont="1" applyFill="1" applyBorder="1" applyAlignment="1">
      <alignment horizontal="center" vertical="top" wrapText="1"/>
    </xf>
    <xf numFmtId="0" fontId="51" fillId="17" borderId="0" xfId="3" applyFill="1" applyBorder="1" applyAlignment="1">
      <alignment horizontal="left" vertical="top"/>
    </xf>
    <xf numFmtId="3" fontId="51" fillId="17" borderId="55" xfId="3" applyNumberFormat="1" applyFill="1" applyBorder="1" applyAlignment="1">
      <alignment horizontal="center" vertical="top"/>
    </xf>
    <xf numFmtId="14" fontId="37" fillId="17" borderId="14" xfId="0" applyNumberFormat="1" applyFont="1" applyFill="1" applyBorder="1" applyAlignment="1">
      <alignment horizontal="center" vertical="center" wrapText="1"/>
    </xf>
    <xf numFmtId="0" fontId="36" fillId="17" borderId="20" xfId="0" applyFont="1" applyFill="1" applyBorder="1" applyAlignment="1">
      <alignment horizontal="left" vertical="top"/>
    </xf>
    <xf numFmtId="4" fontId="42" fillId="17" borderId="1" xfId="0" applyNumberFormat="1" applyFont="1" applyFill="1" applyBorder="1" applyAlignment="1">
      <alignment horizontal="center" vertical="top"/>
    </xf>
    <xf numFmtId="14" fontId="65" fillId="17" borderId="1" xfId="0" applyNumberFormat="1" applyFont="1" applyFill="1" applyBorder="1" applyAlignment="1">
      <alignment horizontal="center" vertical="top" wrapText="1"/>
    </xf>
    <xf numFmtId="0" fontId="9" fillId="17" borderId="35" xfId="0" applyFont="1" applyFill="1" applyBorder="1" applyAlignment="1">
      <alignment horizontal="left" vertical="top"/>
    </xf>
    <xf numFmtId="0" fontId="36" fillId="17" borderId="0" xfId="0" applyFont="1" applyFill="1" applyAlignment="1">
      <alignment horizontal="left" vertical="top"/>
    </xf>
    <xf numFmtId="14" fontId="37" fillId="17" borderId="15" xfId="0" applyNumberFormat="1" applyFont="1" applyFill="1" applyBorder="1" applyAlignment="1">
      <alignment horizontal="left" vertical="top"/>
    </xf>
    <xf numFmtId="0" fontId="37" fillId="17" borderId="15" xfId="0" applyFont="1" applyFill="1" applyBorder="1" applyAlignment="1">
      <alignment horizontal="left" vertical="top" wrapText="1"/>
    </xf>
    <xf numFmtId="0" fontId="37" fillId="17" borderId="15" xfId="0" applyFont="1" applyFill="1" applyBorder="1" applyAlignment="1">
      <alignment horizontal="left" vertical="top"/>
    </xf>
    <xf numFmtId="3" fontId="51" fillId="17" borderId="15" xfId="3" applyNumberFormat="1" applyFill="1" applyBorder="1" applyAlignment="1">
      <alignment horizontal="center" vertical="top"/>
    </xf>
    <xf numFmtId="0" fontId="34" fillId="17" borderId="15" xfId="0" applyFont="1" applyFill="1" applyBorder="1" applyAlignment="1">
      <alignment horizontal="left" vertical="top" wrapText="1"/>
    </xf>
    <xf numFmtId="3" fontId="34" fillId="17" borderId="15" xfId="0" applyNumberFormat="1" applyFont="1" applyFill="1" applyBorder="1" applyAlignment="1">
      <alignment horizontal="center" vertical="top"/>
    </xf>
    <xf numFmtId="3" fontId="38" fillId="17" borderId="15" xfId="0" applyNumberFormat="1" applyFont="1" applyFill="1" applyBorder="1" applyAlignment="1">
      <alignment horizontal="center" vertical="top"/>
    </xf>
    <xf numFmtId="165" fontId="34" fillId="17" borderId="15" xfId="0" applyNumberFormat="1" applyFont="1" applyFill="1" applyBorder="1" applyAlignment="1">
      <alignment horizontal="center" vertical="top"/>
    </xf>
    <xf numFmtId="9" fontId="34" fillId="17" borderId="15" xfId="2" applyFont="1" applyFill="1" applyBorder="1" applyAlignment="1">
      <alignment horizontal="center" vertical="top"/>
    </xf>
    <xf numFmtId="0" fontId="34" fillId="17" borderId="15" xfId="0" applyFont="1" applyFill="1" applyBorder="1" applyAlignment="1">
      <alignment horizontal="left" vertical="top"/>
    </xf>
    <xf numFmtId="4" fontId="36" fillId="17" borderId="15" xfId="0" applyNumberFormat="1" applyFont="1" applyFill="1" applyBorder="1" applyAlignment="1">
      <alignment horizontal="left" vertical="top"/>
    </xf>
    <xf numFmtId="0" fontId="36" fillId="17" borderId="15" xfId="0" applyFont="1" applyFill="1" applyBorder="1" applyAlignment="1">
      <alignment horizontal="left" vertical="top"/>
    </xf>
    <xf numFmtId="0" fontId="2" fillId="17" borderId="0" xfId="0" applyFont="1" applyFill="1" applyBorder="1" applyAlignment="1">
      <alignment horizontal="left" vertical="top"/>
    </xf>
    <xf numFmtId="0" fontId="37" fillId="17" borderId="2" xfId="0" applyFont="1" applyFill="1" applyBorder="1" applyAlignment="1">
      <alignment horizontal="left" vertical="top" wrapText="1"/>
    </xf>
    <xf numFmtId="0" fontId="37" fillId="17" borderId="14" xfId="0" applyFont="1" applyFill="1" applyBorder="1" applyAlignment="1">
      <alignment horizontal="center" vertical="top"/>
    </xf>
    <xf numFmtId="0" fontId="2" fillId="17" borderId="14" xfId="0" applyFont="1" applyFill="1" applyBorder="1" applyAlignment="1">
      <alignment horizontal="left" vertical="top"/>
    </xf>
    <xf numFmtId="0" fontId="51" fillId="17" borderId="14" xfId="3" applyFill="1" applyBorder="1" applyAlignment="1">
      <alignment horizontal="left" vertical="top"/>
    </xf>
    <xf numFmtId="0" fontId="34" fillId="17" borderId="1" xfId="0" applyFont="1" applyFill="1" applyBorder="1" applyAlignment="1">
      <alignment horizontal="left" vertical="top" wrapText="1"/>
    </xf>
    <xf numFmtId="0" fontId="2" fillId="17" borderId="1" xfId="0" applyFont="1" applyFill="1" applyBorder="1" applyAlignment="1">
      <alignment horizontal="left" vertical="top"/>
    </xf>
    <xf numFmtId="0" fontId="22" fillId="17" borderId="1" xfId="0" applyFont="1" applyFill="1" applyBorder="1" applyAlignment="1">
      <alignment horizontal="left" vertical="top" wrapText="1"/>
    </xf>
    <xf numFmtId="0" fontId="51" fillId="17" borderId="1" xfId="3" applyFill="1" applyBorder="1" applyAlignment="1">
      <alignment horizontal="left" vertical="top"/>
    </xf>
    <xf numFmtId="0" fontId="37" fillId="17" borderId="35" xfId="0" applyFont="1" applyFill="1" applyBorder="1" applyAlignment="1">
      <alignment vertical="top" wrapText="1"/>
    </xf>
    <xf numFmtId="0" fontId="2" fillId="17" borderId="1" xfId="0" applyFont="1" applyFill="1" applyBorder="1" applyAlignment="1">
      <alignment horizontal="center" vertical="top"/>
    </xf>
    <xf numFmtId="0" fontId="37" fillId="17" borderId="1" xfId="0" applyFont="1" applyFill="1" applyBorder="1" applyAlignment="1">
      <alignment vertical="top" wrapText="1"/>
    </xf>
    <xf numFmtId="0" fontId="2" fillId="17" borderId="1" xfId="0" applyFont="1" applyFill="1" applyBorder="1" applyAlignment="1">
      <alignment horizontal="left" vertical="top" wrapText="1"/>
    </xf>
    <xf numFmtId="0" fontId="51" fillId="17" borderId="1" xfId="3" applyFill="1" applyBorder="1" applyAlignment="1">
      <alignment horizontal="left" vertical="top" wrapText="1"/>
    </xf>
    <xf numFmtId="14" fontId="65" fillId="17" borderId="1" xfId="0" applyNumberFormat="1" applyFont="1" applyFill="1" applyBorder="1" applyAlignment="1">
      <alignment horizontal="center" vertical="top"/>
    </xf>
    <xf numFmtId="14" fontId="65" fillId="17" borderId="1" xfId="0" applyNumberFormat="1" applyFont="1" applyFill="1" applyBorder="1" applyAlignment="1">
      <alignment horizontal="center" vertical="center"/>
    </xf>
    <xf numFmtId="0" fontId="37" fillId="17" borderId="14" xfId="0" applyFont="1" applyFill="1" applyBorder="1" applyAlignment="1">
      <alignment horizontal="left" vertical="top" wrapText="1"/>
    </xf>
    <xf numFmtId="14" fontId="37" fillId="17" borderId="14" xfId="0" applyNumberFormat="1" applyFont="1" applyFill="1" applyBorder="1" applyAlignment="1">
      <alignment horizontal="center" vertical="top" wrapText="1"/>
    </xf>
    <xf numFmtId="49" fontId="34" fillId="17" borderId="14" xfId="0" applyNumberFormat="1" applyFont="1" applyFill="1" applyBorder="1" applyAlignment="1">
      <alignment horizontal="left" vertical="top" wrapText="1"/>
    </xf>
    <xf numFmtId="0" fontId="37" fillId="17" borderId="54" xfId="0" applyFont="1" applyFill="1" applyBorder="1" applyAlignment="1">
      <alignment vertical="top" wrapText="1"/>
    </xf>
    <xf numFmtId="14" fontId="51" fillId="17" borderId="1" xfId="3" applyNumberFormat="1" applyFill="1" applyBorder="1" applyAlignment="1">
      <alignment horizontal="left" vertical="top"/>
    </xf>
    <xf numFmtId="14" fontId="65" fillId="17" borderId="14" xfId="0" applyNumberFormat="1" applyFont="1" applyFill="1" applyBorder="1" applyAlignment="1">
      <alignment horizontal="center" vertical="center" wrapText="1"/>
    </xf>
    <xf numFmtId="49" fontId="2" fillId="17" borderId="1" xfId="0" applyNumberFormat="1" applyFont="1" applyFill="1" applyBorder="1" applyAlignment="1">
      <alignment horizontal="left" vertical="top" wrapText="1"/>
    </xf>
    <xf numFmtId="14" fontId="37" fillId="17" borderId="1" xfId="0" applyNumberFormat="1" applyFont="1" applyFill="1" applyBorder="1" applyAlignment="1">
      <alignment horizontal="left" vertical="top" wrapText="1"/>
    </xf>
    <xf numFmtId="0" fontId="37" fillId="17" borderId="14" xfId="0" applyFont="1" applyFill="1" applyBorder="1" applyAlignment="1">
      <alignment horizontal="center" vertical="top" wrapText="1"/>
    </xf>
    <xf numFmtId="0" fontId="2" fillId="17" borderId="14" xfId="0" applyFont="1" applyFill="1" applyBorder="1" applyAlignment="1">
      <alignment horizontal="left" vertical="top" wrapText="1"/>
    </xf>
    <xf numFmtId="0" fontId="2" fillId="17" borderId="0" xfId="0" applyFont="1" applyFill="1" applyBorder="1" applyAlignment="1">
      <alignment horizontal="left" vertical="center"/>
    </xf>
    <xf numFmtId="0" fontId="2" fillId="17" borderId="14" xfId="0" applyFont="1" applyFill="1" applyBorder="1" applyAlignment="1">
      <alignment horizontal="left" vertical="center" wrapText="1"/>
    </xf>
    <xf numFmtId="0" fontId="37" fillId="17" borderId="14" xfId="0" applyFont="1" applyFill="1" applyBorder="1" applyAlignment="1">
      <alignment horizontal="center" vertical="center" wrapText="1"/>
    </xf>
    <xf numFmtId="0" fontId="2" fillId="17" borderId="14" xfId="0" applyFont="1" applyFill="1" applyBorder="1" applyAlignment="1">
      <alignment horizontal="left" vertical="center"/>
    </xf>
    <xf numFmtId="0" fontId="51" fillId="17" borderId="14" xfId="3" applyFill="1" applyBorder="1" applyAlignment="1">
      <alignment horizontal="left" vertical="center"/>
    </xf>
    <xf numFmtId="49" fontId="34" fillId="17" borderId="14" xfId="0" applyNumberFormat="1" applyFont="1" applyFill="1" applyBorder="1" applyAlignment="1">
      <alignment horizontal="left" vertical="center" wrapText="1"/>
    </xf>
    <xf numFmtId="16" fontId="2" fillId="17" borderId="1" xfId="0" quotePrefix="1" applyNumberFormat="1" applyFont="1" applyFill="1" applyBorder="1" applyAlignment="1">
      <alignment horizontal="left" vertical="top"/>
    </xf>
    <xf numFmtId="16" fontId="2" fillId="17" borderId="1" xfId="0" quotePrefix="1" applyNumberFormat="1" applyFont="1" applyFill="1" applyBorder="1" applyAlignment="1">
      <alignment horizontal="left" vertical="top" wrapText="1"/>
    </xf>
    <xf numFmtId="0" fontId="2" fillId="17" borderId="1" xfId="0" applyFont="1" applyFill="1" applyBorder="1" applyAlignment="1">
      <alignment horizontal="center" vertical="top" wrapText="1"/>
    </xf>
    <xf numFmtId="49" fontId="2" fillId="17" borderId="1" xfId="0" quotePrefix="1" applyNumberFormat="1" applyFont="1" applyFill="1" applyBorder="1" applyAlignment="1">
      <alignment horizontal="left" vertical="top" wrapText="1"/>
    </xf>
  </cellXfs>
  <cellStyles count="4">
    <cellStyle name="Comma" xfId="1" builtinId="3"/>
    <cellStyle name="Hyperlink" xfId="3" builtinId="8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5.xml"/><Relationship Id="rId39" Type="http://schemas.openxmlformats.org/officeDocument/2006/relationships/calcChain" Target="calcChain.xml"/><Relationship Id="rId21" Type="http://schemas.openxmlformats.org/officeDocument/2006/relationships/worksheet" Target="worksheets/sheet20.xml"/><Relationship Id="rId34" Type="http://schemas.openxmlformats.org/officeDocument/2006/relationships/externalLink" Target="externalLinks/externalLink1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4.xml"/><Relationship Id="rId33" Type="http://schemas.openxmlformats.org/officeDocument/2006/relationships/externalLink" Target="externalLinks/externalLink12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19.xml"/><Relationship Id="rId29" Type="http://schemas.openxmlformats.org/officeDocument/2006/relationships/externalLink" Target="externalLinks/externalLink8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3.xml"/><Relationship Id="rId32" Type="http://schemas.openxmlformats.org/officeDocument/2006/relationships/externalLink" Target="externalLinks/externalLink11.xml"/><Relationship Id="rId37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2.xml"/><Relationship Id="rId28" Type="http://schemas.openxmlformats.org/officeDocument/2006/relationships/externalLink" Target="externalLinks/externalLink7.xml"/><Relationship Id="rId36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hartsheet" Target="chartsheets/sheet1.xml"/><Relationship Id="rId31" Type="http://schemas.openxmlformats.org/officeDocument/2006/relationships/externalLink" Target="externalLinks/externalLink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1.xml"/><Relationship Id="rId27" Type="http://schemas.openxmlformats.org/officeDocument/2006/relationships/externalLink" Target="externalLinks/externalLink6.xml"/><Relationship Id="rId30" Type="http://schemas.openxmlformats.org/officeDocument/2006/relationships/externalLink" Target="externalLinks/externalLink9.xml"/><Relationship Id="rId35" Type="http://schemas.openxmlformats.org/officeDocument/2006/relationships/externalLink" Target="externalLinks/externalLink14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Графики!$A$3:$A$9</c:f>
              <c:strCache>
                <c:ptCount val="7"/>
                <c:pt idx="0">
                  <c:v>промкомплекс</c:v>
                </c:pt>
                <c:pt idx="1">
                  <c:v>технопарк</c:v>
                </c:pt>
                <c:pt idx="2">
                  <c:v>управляющая компания технопарка</c:v>
                </c:pt>
                <c:pt idx="3">
                  <c:v>якорный резидент</c:v>
                </c:pt>
                <c:pt idx="4">
                  <c:v>индустриальный парк</c:v>
                </c:pt>
                <c:pt idx="5">
                  <c:v>управляющая компания индустриального парка</c:v>
                </c:pt>
                <c:pt idx="6">
                  <c:v>ИПП</c:v>
                </c:pt>
              </c:strCache>
            </c:strRef>
          </c:cat>
          <c:val>
            <c:numRef>
              <c:f>Графики!$B$3:$B$9</c:f>
              <c:numCache>
                <c:formatCode>General</c:formatCode>
                <c:ptCount val="7"/>
                <c:pt idx="0">
                  <c:v>12</c:v>
                </c:pt>
                <c:pt idx="1">
                  <c:v>1</c:v>
                </c:pt>
                <c:pt idx="2">
                  <c:v>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13-4DCD-9F9B-866345A05B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46736422521175885"/>
          <c:y val="4.5466786494409127E-2"/>
          <c:w val="0.52067762830094666"/>
          <c:h val="0.90906591110528712"/>
        </c:manualLayout>
      </c:layout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Графики!$A$16:$A$19</c:f>
              <c:strCache>
                <c:ptCount val="4"/>
                <c:pt idx="0">
                  <c:v>Пищевая промышленность</c:v>
                </c:pt>
                <c:pt idx="1">
                  <c:v>Производство судов,  летательных и космических аппаратов и прочих транспортных средств
</c:v>
                </c:pt>
                <c:pt idx="2">
                  <c:v>Производство машин и оборудования</c:v>
                </c:pt>
                <c:pt idx="3">
                  <c:v>Фармацевтическая промышленность</c:v>
                </c:pt>
              </c:strCache>
            </c:strRef>
          </c:cat>
          <c:val>
            <c:numRef>
              <c:f>Графики!$B$16:$B$19</c:f>
              <c:numCache>
                <c:formatCode>General</c:formatCode>
                <c:ptCount val="4"/>
                <c:pt idx="0">
                  <c:v>9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BC-47A8-A20F-9C39149C8C3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3377184"/>
        <c:axId val="553378816"/>
      </c:barChart>
      <c:catAx>
        <c:axId val="553377184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crossAx val="553378816"/>
        <c:crosses val="autoZero"/>
        <c:auto val="1"/>
        <c:lblAlgn val="ctr"/>
        <c:lblOffset val="100"/>
        <c:noMultiLvlLbl val="0"/>
      </c:catAx>
      <c:valAx>
        <c:axId val="55337881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55337718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Графики!$A$29:$A$31</c:f>
              <c:strCache>
                <c:ptCount val="3"/>
                <c:pt idx="0">
                  <c:v>Площадь городских земель, га</c:v>
                </c:pt>
                <c:pt idx="1">
                  <c:v>В собственности заявителя, га</c:v>
                </c:pt>
                <c:pt idx="2">
                  <c:v>Иное, га</c:v>
                </c:pt>
              </c:strCache>
            </c:strRef>
          </c:cat>
          <c:val>
            <c:numRef>
              <c:f>Графики!$B$29:$B$31</c:f>
              <c:numCache>
                <c:formatCode>_-* #\ ##0.00_р_._-;\-* #\ ##0.00_р_._-;_-* "-"??_р_._-;_-@_-</c:formatCode>
                <c:ptCount val="3"/>
                <c:pt idx="0">
                  <c:v>0.92149999999999999</c:v>
                </c:pt>
                <c:pt idx="1">
                  <c:v>9.3509600000000006</c:v>
                </c:pt>
                <c:pt idx="2">
                  <c:v>2.3377400000000002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A7-4E78-B221-765482FCC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Структура экономических параметров в разрезе отраслей</a:t>
            </a:r>
          </a:p>
          <a:p>
            <a:pPr>
              <a:defRPr/>
            </a:pPr>
            <a:r>
              <a:rPr lang="ru-RU"/>
              <a:t>(</a:t>
            </a:r>
            <a:r>
              <a:rPr lang="ru-RU">
                <a:solidFill>
                  <a:schemeClr val="accent6">
                    <a:lumMod val="75000"/>
                  </a:schemeClr>
                </a:solidFill>
              </a:rPr>
              <a:t>по 8 промкомплексам, за 2014 год</a:t>
            </a:r>
            <a:r>
              <a:rPr lang="ru-RU"/>
              <a:t>)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1.5022027109113574E-2"/>
          <c:y val="0.14196221993760402"/>
          <c:w val="0.9699559457817728"/>
          <c:h val="0.54926460467067573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Лист2!$A$11</c:f>
              <c:strCache>
                <c:ptCount val="1"/>
                <c:pt idx="0">
                  <c:v>Производство шоколада и сахаристых кондитерских изделий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Лист2!$B$11:$D$11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31-47D5-8291-00E2D7009124}"/>
            </c:ext>
          </c:extLst>
        </c:ser>
        <c:ser>
          <c:idx val="1"/>
          <c:order val="1"/>
          <c:tx>
            <c:strRef>
              <c:f>Лист2!$A$12</c:f>
              <c:strCache>
                <c:ptCount val="1"/>
                <c:pt idx="0">
                  <c:v>Производство хлеба и мучных кондитерских изделий недлительного хранения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Лист2!$B$12:$D$12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D31-47D5-8291-00E2D7009124}"/>
            </c:ext>
          </c:extLst>
        </c:ser>
        <c:ser>
          <c:idx val="2"/>
          <c:order val="2"/>
          <c:tx>
            <c:strRef>
              <c:f>Лист2!$A$13</c:f>
              <c:strCache>
                <c:ptCount val="1"/>
                <c:pt idx="0">
                  <c:v>Переработка молока и производство сыра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Лист2!$B$13:$D$13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D31-47D5-8291-00E2D7009124}"/>
            </c:ext>
          </c:extLst>
        </c:ser>
        <c:ser>
          <c:idx val="3"/>
          <c:order val="3"/>
          <c:tx>
            <c:strRef>
              <c:f>Лист2!$A$14</c:f>
              <c:strCache>
                <c:ptCount val="1"/>
                <c:pt idx="0">
                  <c:v>Производство частей железнодорожных локомотивов, трамвайных и прочих моторных вагонов и подвижного состава; производство путевого оборудования и устройств для железнодорожных, трамвайных и прочих путей, механического и электромеханического; оборудования д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Лист2!$B$14:$D$14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D31-47D5-8291-00E2D7009124}"/>
            </c:ext>
          </c:extLst>
        </c:ser>
        <c:ser>
          <c:idx val="4"/>
          <c:order val="4"/>
          <c:tx>
            <c:strRef>
              <c:f>Лист2!$A$15</c:f>
              <c:strCache>
                <c:ptCount val="1"/>
                <c:pt idx="0">
                  <c:v>Производство мяса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Лист2!$B$1:$D$1</c:f>
              <c:strCache>
                <c:ptCount val="3"/>
                <c:pt idx="0">
                  <c:v>Инвестиции за последние 5 лет на 1 га</c:v>
                </c:pt>
                <c:pt idx="1">
                  <c:v>Выручка за последний год на 1 га</c:v>
                </c:pt>
                <c:pt idx="2">
                  <c:v>ФОТ за последний год на 1 га</c:v>
                </c:pt>
              </c:strCache>
            </c:strRef>
          </c:cat>
          <c:val>
            <c:numRef>
              <c:f>Лист2!$B$15:$D$15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D31-47D5-8291-00E2D700912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overlap val="100"/>
        <c:axId val="553372288"/>
        <c:axId val="553372832"/>
      </c:barChart>
      <c:catAx>
        <c:axId val="553372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553372832"/>
        <c:crosses val="autoZero"/>
        <c:auto val="1"/>
        <c:lblAlgn val="ctr"/>
        <c:lblOffset val="100"/>
        <c:noMultiLvlLbl val="0"/>
      </c:catAx>
      <c:valAx>
        <c:axId val="553372832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5533722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7170935076562341E-2"/>
          <c:y val="0.78321940611196106"/>
          <c:w val="0.86565802231625899"/>
          <c:h val="0.20423422005351802"/>
        </c:manualLayout>
      </c:layout>
      <c:overlay val="1"/>
    </c:legend>
    <c:plotVisOnly val="1"/>
    <c:dispBlanksAs val="gap"/>
    <c:showDLblsOverMax val="0"/>
  </c:chart>
  <c:txPr>
    <a:bodyPr/>
    <a:lstStyle/>
    <a:p>
      <a:pPr>
        <a:defRPr>
          <a:latin typeface="Segoe UI" panose="020B0502040204020203" pitchFamily="34" charset="0"/>
          <a:ea typeface="Segoe UI" panose="020B0502040204020203" pitchFamily="34" charset="0"/>
          <a:cs typeface="Segoe UI" panose="020B0502040204020203" pitchFamily="34" charset="0"/>
        </a:defRPr>
      </a:pPr>
      <a:endParaRPr lang="ru-RU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>
  <sheetPr codeName="Диаграмма22"/>
  <sheetViews>
    <sheetView zoomScale="97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419099</xdr:colOff>
      <xdr:row>0</xdr:row>
      <xdr:rowOff>0</xdr:rowOff>
    </xdr:from>
    <xdr:to>
      <xdr:col>13</xdr:col>
      <xdr:colOff>85724</xdr:colOff>
      <xdr:row>9</xdr:row>
      <xdr:rowOff>147638</xdr:rowOff>
    </xdr:to>
    <xdr:graphicFrame macro="">
      <xdr:nvGraphicFramePr>
        <xdr:cNvPr id="3" name="Диаграмма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400049</xdr:colOff>
      <xdr:row>12</xdr:row>
      <xdr:rowOff>76199</xdr:rowOff>
    </xdr:from>
    <xdr:to>
      <xdr:col>12</xdr:col>
      <xdr:colOff>295274</xdr:colOff>
      <xdr:row>21</xdr:row>
      <xdr:rowOff>138111</xdr:rowOff>
    </xdr:to>
    <xdr:graphicFrame macro="">
      <xdr:nvGraphicFramePr>
        <xdr:cNvPr id="4" name="Диаграмма 3">
          <a:extLst>
            <a:ext uri="{FF2B5EF4-FFF2-40B4-BE49-F238E27FC236}">
              <a16:creationId xmlns:a16="http://schemas.microsoft.com/office/drawing/2014/main" id="{00000000-0008-0000-0D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114300</xdr:colOff>
      <xdr:row>26</xdr:row>
      <xdr:rowOff>4762</xdr:rowOff>
    </xdr:from>
    <xdr:to>
      <xdr:col>14</xdr:col>
      <xdr:colOff>152400</xdr:colOff>
      <xdr:row>26</xdr:row>
      <xdr:rowOff>1743075</xdr:rowOff>
    </xdr:to>
    <xdr:graphicFrame macro="">
      <xdr:nvGraphicFramePr>
        <xdr:cNvPr id="5" name="Диаграмма 4">
          <a:extLst>
            <a:ext uri="{FF2B5EF4-FFF2-40B4-BE49-F238E27FC236}">
              <a16:creationId xmlns:a16="http://schemas.microsoft.com/office/drawing/2014/main" id="{00000000-0008-0000-0D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289330" cy="6048866"/>
    <xdr:graphicFrame macro="">
      <xdr:nvGraphicFramePr>
        <xdr:cNvPr id="2" name="Диаграмма 1">
          <a:extLst>
            <a:ext uri="{FF2B5EF4-FFF2-40B4-BE49-F238E27FC236}">
              <a16:creationId xmlns:a16="http://schemas.microsoft.com/office/drawing/2014/main" id="{00000000-0008-0000-10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0.08033</cdr:x>
      <cdr:y>0.16759</cdr:y>
    </cdr:from>
    <cdr:to>
      <cdr:x>0.2902</cdr:x>
      <cdr:y>0.21218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47059" y="1017869"/>
          <a:ext cx="1951691" cy="27081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ru-RU" sz="100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ИТОГО   3 282 053 тыс. руб.</a:t>
          </a:r>
        </a:p>
      </cdr:txBody>
    </cdr:sp>
  </cdr:relSizeAnchor>
  <cdr:relSizeAnchor xmlns:cdr="http://schemas.openxmlformats.org/drawingml/2006/chartDrawing">
    <cdr:from>
      <cdr:x>0.38593</cdr:x>
      <cdr:y>0.16519</cdr:y>
    </cdr:from>
    <cdr:to>
      <cdr:x>0.61809</cdr:x>
      <cdr:y>0.20216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3585883" y="999594"/>
          <a:ext cx="2157132" cy="2237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000">
              <a:effectLst/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ИТОГО </a:t>
          </a:r>
          <a:r>
            <a:rPr lang="ru-RU" sz="100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25 933 637 тыс. руб.</a:t>
          </a:r>
        </a:p>
      </cdr:txBody>
    </cdr:sp>
  </cdr:relSizeAnchor>
  <cdr:relSizeAnchor xmlns:cdr="http://schemas.openxmlformats.org/drawingml/2006/chartDrawing">
    <cdr:from>
      <cdr:x>0.71859</cdr:x>
      <cdr:y>0.16212</cdr:y>
    </cdr:from>
    <cdr:to>
      <cdr:x>0.91779</cdr:x>
      <cdr:y>0.20988</cdr:y>
    </cdr:to>
    <cdr:sp macro="" textlink="">
      <cdr:nvSpPr>
        <cdr:cNvPr id="4" name="TextBox 1"/>
        <cdr:cNvSpPr txBox="1"/>
      </cdr:nvSpPr>
      <cdr:spPr>
        <a:xfrm xmlns:a="http://schemas.openxmlformats.org/drawingml/2006/main">
          <a:off x="6676839" y="981016"/>
          <a:ext cx="1850848" cy="28898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ru-RU" sz="1000">
              <a:effectLst/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ИТОГО  </a:t>
          </a:r>
          <a:r>
            <a:rPr lang="ru-RU" sz="1000">
              <a:latin typeface="Segoe UI" panose="020B0502040204020203" pitchFamily="34" charset="0"/>
              <a:ea typeface="Segoe UI" panose="020B0502040204020203" pitchFamily="34" charset="0"/>
              <a:cs typeface="Segoe UI" panose="020B0502040204020203" pitchFamily="34" charset="0"/>
            </a:rPr>
            <a:t>2 871 486 тыс. руб.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4;&#1092;&#1080;&#1094;&#1080;&#1072;&#1083;&#1100;&#1085;&#1099;&#1077;%20&#1079;&#1072;&#1103;&#1074;&#1082;&#1080;%20&#1095;&#1077;&#1088;&#1077;&#1079;%20&#1080;&#1085;&#1074;&#1077;&#1089;&#1090;&#1087;&#1086;&#1088;&#1090;&#1072;&#1083;/&#1054;&#1073;&#1098;&#1077;&#1076;&#1080;&#1085;&#1077;&#1085;&#1085;&#1099;&#1077;%20&#1082;&#1086;&#1085;&#1076;&#1080;&#1090;&#1077;&#1088;&#1099;_19022016/&#1050;&#1088;&#1072;&#1089;&#1085;&#1099;&#1081;%20&#1054;&#1082;&#1090;&#1103;&#1073;&#1088;&#1100;/&#1060;&#1054;&#1056;&#1052;&#1040;%20&#1047;&#1040;&#1071;&#1042;&#1051;&#1045;&#1053;&#1048;&#1071;_&#1088;&#1072;&#1089;&#1095;&#1077;&#1090;%20&#1050;&#1088;&#1072;&#1089;&#1085;&#1099;&#1081;%20&#1054;&#1082;&#1090;&#1103;&#1073;&#1088;&#1100;_24022016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3;&#1086;&#1074;&#1072;&#1103;%20&#1087;&#1072;&#1087;&#1082;&#1072;/&#1040;&#1101;&#1088;&#1086;&#1101;&#1083;&#1077;&#1082;&#1090;&#1088;&#1086;&#1084;&#1072;&#1096;/&#1056;&#1072;&#1089;&#1095;&#1077;&#1090;&#1085;&#1099;&#1081;%20&#1092;&#1072;&#1081;&#1083;%20&#1040;&#1101;&#1088;&#1086;&#1101;&#1083;&#1077;&#1082;&#1090;&#1088;&#1086;&#1084;&#1072;&#1096;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3;&#1086;&#1074;&#1072;&#1103;%20&#1087;&#1072;&#1087;&#1082;&#1072;/&#1041;&#1080;&#1085;&#1085;&#1086;&#1092;&#1072;&#1088;&#1084;/&#1056;&#1072;&#1089;&#1095;&#1077;&#1090;&#1085;&#1099;&#1081;%20&#1092;&#1072;&#1081;&#1083;_&#1041;&#1080;&#1085;&#1085;&#1086;&#1092;&#1072;&#1088;&#1084;.xlsx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3;&#1086;&#1074;&#1072;&#1103;%20&#1087;&#1072;&#1087;&#1082;&#1072;/&#1042;&#1077;&#1082;&#1072;%20&#1056;&#1091;&#1089;/&#1056;&#1072;&#1089;&#1095;&#1077;&#1090;&#1085;&#1099;&#1081;%20&#1092;&#1072;&#1081;&#1083;_&#1042;&#1077;&#1082;&#1072;%20&#1056;&#1091;&#1089;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3;&#1086;&#1074;&#1072;&#1103;%20&#1087;&#1072;&#1087;&#1082;&#1072;/&#1055;&#1069;&#1060;%20&#1057;&#1086;&#1102;&#1079;/&#1056;&#1072;&#1089;&#1095;&#1077;&#1090;&#1085;&#1099;&#1081;%20&#1092;&#1072;&#1081;&#1083;_&#1055;&#1069;&#1060;_&#1057;&#1054;&#1070;&#1047;.xlsx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3;&#1086;&#1074;&#1072;&#1103;%20&#1087;&#1072;&#1087;&#1082;&#1072;/&#1057;&#1080;&#1085;&#1080;&#1082;&#1086;&#1085;/&#1056;&#1072;&#1089;&#1095;&#1077;&#1090;&#1085;&#1099;&#1081;%20&#1092;&#1072;&#1081;&#1083;%20&#1054;&#1054;&#1054;%20&#1057;&#1080;&#1085;&#1080;&#1082;&#1086;&#1085;_&#1085;&#1077;%20&#1089;&#1086;&#1094;&#1080;&#1072;&#1083;&#1100;&#1085;&#1086;-&#1079;&#1085;&#1072;&#1095;&#1080;&#1084;%20&#1080;%201%20&#1091;&#1095;&#1072;&#1089;&#1090;&#1086;&#1082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4;&#1092;&#1080;&#1094;&#1080;&#1072;&#1083;&#1100;&#1085;&#1099;&#1077;%20&#1079;&#1072;&#1103;&#1074;&#1082;&#1080;%20&#1095;&#1077;&#1088;&#1077;&#1079;%20&#1080;&#1085;&#1074;&#1077;&#1089;&#1090;&#1087;&#1086;&#1088;&#1090;&#1072;&#1083;/&#1054;&#1073;&#1098;&#1077;&#1076;&#1080;&#1085;&#1077;&#1085;&#1085;&#1099;&#1077;%20&#1082;&#1086;&#1085;&#1076;&#1080;&#1090;&#1077;&#1088;&#1099;_19022016/&#1041;&#1072;&#1073;&#1072;&#1077;&#1074;&#1089;&#1082;&#1080;&#1081;/&#1060;&#1054;&#1056;&#1052;&#1040;%20&#1047;&#1040;&#1071;&#1042;&#1051;&#1045;&#1053;&#1048;&#1071;_&#1088;&#1072;&#1089;&#1095;&#1077;&#1090;%20&#1041;&#1072;&#1073;&#1072;&#1077;&#1074;&#1089;&#1082;&#1080;&#1081;_10032016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4;&#1092;&#1080;&#1094;&#1080;&#1072;&#1083;&#1100;&#1085;&#1099;&#1077;%20&#1079;&#1072;&#1103;&#1074;&#1082;&#1080;%20&#1095;&#1077;&#1088;&#1077;&#1079;%20&#1080;&#1085;&#1074;&#1077;&#1089;&#1090;&#1087;&#1086;&#1088;&#1090;&#1072;&#1083;/&#1061;&#1083;&#1077;&#1073;&#1079;&#1072;&#1074;&#1086;&#1076;%20&#8470;%2028/01.03.16_&#1088;&#1072;&#1089;&#1095;&#1077;&#1090;%20&#1061;&#1083;&#1077;&#1073;&#1086;&#1079;&#1072;&#1074;&#1086;&#1076;%202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4;&#1092;&#1080;&#1094;&#1080;&#1072;&#1083;&#1100;&#1085;&#1099;&#1077;%20&#1079;&#1072;&#1103;&#1074;&#1082;&#1080;%20&#1095;&#1077;&#1088;&#1077;&#1079;%20&#1080;&#1085;&#1074;&#1077;&#1089;&#1090;&#1087;&#1086;&#1088;&#1090;&#1072;&#1083;/&#1061;&#1083;&#1077;&#1073;&#1079;&#1072;&#1074;&#1086;&#1076;%20&#8470;%2024/&#1050;&#1086;&#1087;&#1080;&#1103;%2024.02.16%20&#1060;&#1054;&#1056;&#1052;&#1040;%20&#1047;&#1040;&#1071;&#1042;&#1051;&#1045;&#1053;&#1048;&#1071;_&#1088;&#1072;&#1089;&#1095;&#1077;&#1090;%20&#1061;&#1083;&#1077;&#1073;&#1079;&#1072;&#1074;&#1086;&#1076;%20&#8470;%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4;&#1092;&#1080;&#1094;&#1080;&#1072;&#1083;&#1100;&#1085;&#1099;&#1077;%20&#1079;&#1072;&#1103;&#1074;&#1082;&#1080;%20&#1095;&#1077;&#1088;&#1077;&#1079;%20&#1080;&#1085;&#1074;&#1077;&#1089;&#1090;&#1087;&#1086;&#1088;&#1090;&#1072;&#1083;/&#1042;&#1041;&#1044;/&#1060;&#1054;&#1056;&#1052;&#1040;%20&#1047;&#1040;&#1071;&#1042;&#1051;&#1045;&#1053;&#1048;&#1071;_&#1088;&#1072;&#1089;&#1095;&#1077;&#1090;%20&#1042;&#1041;&#1044;_11032016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4;&#1092;&#1080;&#1094;&#1080;&#1072;&#1083;&#1100;&#1085;&#1099;&#1077;%20&#1079;&#1072;&#1103;&#1074;&#1082;&#1080;%20&#1095;&#1077;&#1088;&#1077;&#1079;%20&#1080;&#1085;&#1074;&#1077;&#1089;&#1090;&#1087;&#1086;&#1088;&#1090;&#1072;&#1083;/&#1052;&#1058;&#1047;%20&#1058;&#1056;&#1040;&#1053;&#1057;&#1052;&#1040;&#1064;/14.03.16%20&#1052;&#1058;&#1047;%20&#1058;&#1056;&#1040;&#1053;&#1057;&#1052;&#1040;&#1064;%20&#1088;&#1074;&#1089;&#1095;&#1077;&#1090;&#1085;&#1099;&#1081;%20&#1092;&#1072;&#1081;&#1083;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3;&#1086;&#1074;&#1072;&#1103;%20&#1087;&#1072;&#1087;&#1082;&#1072;/&#1052;&#1052;&#1050;%203/&#1056;&#1072;&#1089;&#1095;&#1077;&#1090;&#1085;&#1099;&#1081;%20&#1092;&#1072;&#1081;&#1083;%20&#1054;&#1040;&#1054;%20&#1052;&#1052;&#1050;%203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3;&#1086;&#1074;&#1072;&#1103;%20&#1087;&#1072;&#1087;&#1082;&#1072;/&#1062;&#1072;&#1088;&#1080;&#1094;&#1099;&#1085;&#1086;/&#1056;&#1072;&#1089;&#1095;&#1077;&#1090;&#1085;&#1099;&#1081;%20&#1092;&#1072;&#1081;&#1083;%20&#1054;&#1040;&#1054;%20&#1062;&#1072;&#1088;&#1080;&#1094;&#1099;&#1085;&#1086;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44;&#1088;&#1091;&#1078;&#1080;&#1085;&#1080;&#1085;&#1072;/&#1055;&#1088;&#1086;&#1084;&#1082;&#1086;&#1084;&#1087;&#1083;&#1077;&#1082;&#1089;/&#1040;&#1085;&#1072;&#1083;&#1080;&#1079;%2017122015/&#1053;&#1086;&#1074;&#1072;&#1103;%20&#1087;&#1072;&#1087;&#1082;&#1072;/&#1052;&#1072;&#1082;&#1080;&#1079;%20&#1060;&#1072;&#1088;&#1084;/&#1056;&#1072;&#1089;&#1095;&#1077;&#1090;&#1085;&#1099;&#1081;%20&#1092;&#1072;&#1081;&#1083;%20&#1052;&#1072;&#1082;&#1080;&#1079;%20&#1060;&#1072;&#1088;&#108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</sheetNames>
    <sheetDataSet>
      <sheetData sheetId="0">
        <row r="79">
          <cell r="B79">
            <v>7095592218</v>
          </cell>
        </row>
        <row r="80">
          <cell r="B80">
            <v>644433500</v>
          </cell>
        </row>
        <row r="82">
          <cell r="B82">
            <v>1411.5833333333333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1941061.2450000001</v>
          </cell>
        </row>
        <row r="36">
          <cell r="C36">
            <v>490812.23275000002</v>
          </cell>
        </row>
        <row r="37">
          <cell r="C37">
            <v>753</v>
          </cell>
        </row>
      </sheetData>
      <sheetData sheetId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1135636.841</v>
          </cell>
        </row>
        <row r="36">
          <cell r="C36">
            <v>216644.24825</v>
          </cell>
        </row>
        <row r="37">
          <cell r="C37">
            <v>258</v>
          </cell>
        </row>
      </sheetData>
      <sheetData sheetId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3242849.7955199997</v>
          </cell>
        </row>
        <row r="36">
          <cell r="C36">
            <v>297037.5</v>
          </cell>
        </row>
        <row r="37">
          <cell r="C37">
            <v>343</v>
          </cell>
        </row>
      </sheetData>
      <sheetData sheetId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1475095.203</v>
          </cell>
        </row>
        <row r="36">
          <cell r="C36">
            <v>195230.40323</v>
          </cell>
        </row>
        <row r="37">
          <cell r="C37">
            <v>254</v>
          </cell>
        </row>
      </sheetData>
      <sheetData sheetId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835002.31296000001</v>
          </cell>
        </row>
        <row r="36">
          <cell r="C36">
            <v>105103.00726</v>
          </cell>
        </row>
        <row r="37">
          <cell r="C37">
            <v>150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  <sheetName val="Лист1"/>
    </sheetNames>
    <sheetDataSet>
      <sheetData sheetId="0">
        <row r="79">
          <cell r="B79">
            <v>8593088270.7999992</v>
          </cell>
        </row>
        <row r="80">
          <cell r="B80">
            <v>916064500</v>
          </cell>
        </row>
        <row r="82">
          <cell r="B82">
            <v>2005.6666666666667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  <sheetName val="Лист1"/>
    </sheetNames>
    <sheetDataSet>
      <sheetData sheetId="0">
        <row r="79">
          <cell r="B79">
            <v>1829059000</v>
          </cell>
        </row>
        <row r="80">
          <cell r="B80">
            <v>302021057.64999998</v>
          </cell>
        </row>
        <row r="82">
          <cell r="B82">
            <v>688</v>
          </cell>
        </row>
      </sheetData>
      <sheetData sheetId="1"/>
      <sheetData sheetId="2"/>
      <sheetData sheetId="3"/>
      <sheetData sheetId="4"/>
      <sheetData sheetId="5"/>
      <sheetData sheetId="6"/>
      <sheetData sheetId="7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</sheetNames>
    <sheetDataSet>
      <sheetData sheetId="0">
        <row r="72">
          <cell r="B72">
            <v>1374564000</v>
          </cell>
        </row>
        <row r="73">
          <cell r="B73">
            <v>221786725</v>
          </cell>
        </row>
        <row r="75">
          <cell r="B75">
            <v>505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</sheetNames>
    <sheetDataSet>
      <sheetData sheetId="0">
        <row r="88">
          <cell r="B88">
            <v>3265599300</v>
          </cell>
        </row>
        <row r="89">
          <cell r="B89">
            <v>74019.658642730865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о заявителям"/>
      <sheetName val="арендаторы заявителя 1"/>
      <sheetName val="арендаторы заявителя 2"/>
      <sheetName val="арендаторы заявителя 3"/>
      <sheetName val="арендаторы заявителя 4"/>
      <sheetName val="арендаторы заявителя 5"/>
      <sheetName val="ИТОГ"/>
    </sheetNames>
    <sheetDataSet>
      <sheetData sheetId="0">
        <row r="87">
          <cell r="L87">
            <v>1193.3333333333333</v>
          </cell>
          <cell r="M87">
            <v>858190000</v>
          </cell>
        </row>
      </sheetData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I35">
            <v>1984455.53</v>
          </cell>
        </row>
        <row r="36">
          <cell r="I36">
            <v>143909.21799999999</v>
          </cell>
        </row>
        <row r="37">
          <cell r="I37">
            <v>265</v>
          </cell>
        </row>
      </sheetData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6476838</v>
          </cell>
        </row>
        <row r="36">
          <cell r="C36">
            <v>728320</v>
          </cell>
        </row>
        <row r="37">
          <cell r="C37">
            <v>1498</v>
          </cell>
        </row>
      </sheetData>
      <sheetData sheetId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входящие данные"/>
      <sheetName val="карточка документа"/>
    </sheetNames>
    <sheetDataSet>
      <sheetData sheetId="0">
        <row r="35">
          <cell r="C35">
            <v>909623.772</v>
          </cell>
        </row>
        <row r="36">
          <cell r="C36">
            <v>160423.81865999999</v>
          </cell>
        </row>
        <row r="37">
          <cell r="C37">
            <v>176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mailto:gl_buh24@mail.ru" TargetMode="External"/><Relationship Id="rId2" Type="http://schemas.openxmlformats.org/officeDocument/2006/relationships/hyperlink" Target="mailto:Egorenkov.Pavel@mtz-transmash.ru" TargetMode="External"/><Relationship Id="rId1" Type="http://schemas.openxmlformats.org/officeDocument/2006/relationships/hyperlink" Target="mailto:Sergey.Rtishev@uniconf.ru" TargetMode="External"/><Relationship Id="rId4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5\&#1047;&#1077;&#1084;&#1077;&#1083;&#1100;&#1085;&#1099;&#1077;%20&#1091;&#1095;&#1072;&#1089;&#1090;&#1082;&#1080;_&#1062;&#1048;&#1058;&#1054;.docx" TargetMode="External"/><Relationship Id="rId2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56;&#1072;&#1076;&#1080;&#1072;&#1085;.docx" TargetMode="External"/><Relationship Id="rId6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7\&#1054;&#1050;&#1057;_%20&#1052;&#1043;&#1059;.docx" TargetMode="External"/><Relationship Id="rId159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52;&#1086;&#1089;&#1082;&#1072;&#1073;&#1077;&#1083;&#1100;&#1084;&#1077;&#1090;_2024.docx" TargetMode="External"/><Relationship Id="rId170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50;&#1091;&#1088;&#1095;&#1072;&#1090;&#1086;&#1074;&#1089;&#1082;&#1080;&#1081;_2024.docx" TargetMode="External"/><Relationship Id="rId22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7;&#1086;&#1102;&#1079;.docx" TargetMode="External"/><Relationship Id="rId268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53;&#1058;&#1042;_2024.docx" TargetMode="External"/><Relationship Id="rId32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52;&#1054;&#1057;&#1050;&#1054;&#1042;&#1057;&#1050;&#1048;&#1049;%20&#1055;&#1056;&#1054;&#1052;&#1067;&#1064;&#1051;&#1045;&#1053;&#1053;&#1054;-&#1058;&#1054;&#1056;&#1043;&#1054;&#1042;&#1067;&#1049;%20&#1062;&#1045;&#1053;&#1058;&#1056;%20&#1048;&#1053;&#1058;&#1045;&#1043;&#1056;&#1040;&#1062;&#1048;&#1048;%20&#1048;%20&#1056;&#1040;&#1047;&#1042;&#1048;&#1058;&#1048;&#1071;.docx" TargetMode="External"/><Relationship Id="rId7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2\&#1054;&#1050;&#1057;_&#1052;&#1086;&#1090;&#1077;&#1082;.docx" TargetMode="External"/><Relationship Id="rId12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47;&#1077;&#1084;&#1077;&#1083;&#1100;&#1085;&#1099;&#1077;%20&#1091;&#1095;&#1072;&#1089;&#1090;&#1082;&#1080;_&#1056;&#1050;&#1057;.docx" TargetMode="External"/><Relationship Id="rId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0;&#1088;&#1072;&#1089;&#1085;&#1099;&#1081;%20&#1054;&#1082;&#1090;&#1103;&#1073;&#1088;&#1100;.docx" TargetMode="External"/><Relationship Id="rId18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8;&#1077;&#1093;&#1085;&#1086;&#1087;&#1072;&#1088;&#1082;%20&#1054;&#1089;&#1090;&#1072;&#1085;&#1082;&#1080;&#1085;&#1086;.docx" TargetMode="External"/><Relationship Id="rId237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%20&#1047;&#1040;&#1054;%20&#1055;&#1040;&#1056;&#1058;&#1053;&#1045;&#1056;%20&#1060;_2024.docx" TargetMode="External"/><Relationship Id="rId279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40;&#1101;&#1088;&#1086;&#1101;&#1083;&#1077;&#1082;&#1090;&#1088;&#1086;&#1084;&#1072;&#1096;_2025.docx" TargetMode="External"/><Relationship Id="rId2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3;&#1072;&#1079;&#1090;&#1088;&#1091;&#1073;&#1087;&#1083;&#1072;&#1089;&#1090;.docx" TargetMode="External"/><Relationship Id="rId43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8;&#1090;&#1101;&#1083;&#1084;&#1072;.docx" TargetMode="External"/><Relationship Id="rId6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58;&#1077;&#1084;&#1087;_2024.docx" TargetMode="External"/><Relationship Id="rId118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54;&#1050;&#1057;_&#1062;&#1048;&#1058;&#1054;_2024.docx" TargetMode="External"/><Relationship Id="rId139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47;&#1077;&#1084;&#1077;&#1083;&#1100;&#1085;&#1099;&#1077;%20&#1091;&#1095;&#1072;&#1089;&#1090;&#1082;&#1080;_&#1044;&#1091;&#1093;&#1086;&#1074;&#1072;_2024.docx" TargetMode="External"/><Relationship Id="rId8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5\&#1047;&#1077;&#1084;&#1077;&#1083;&#1100;&#1085;&#1099;&#1077;%20&#1091;&#1095;&#1072;&#1089;&#1090;&#1082;&#1080;_&#1069;&#1083;&#1077;&#1088;&#1086;&#1085;.docx" TargetMode="External"/><Relationship Id="rId15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%20&#1041;&#1080;&#1085;&#1085;&#1086;&#1092;&#1072;&#1088;&#1084;.docx" TargetMode="External"/><Relationship Id="rId17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55;&#1080;&#1082;&#1089;&#1077;&#1083;.docx" TargetMode="External"/><Relationship Id="rId19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3\&#1054;&#1050;&#1057;_&#1055;&#1050;%20&#1052;&#1069;&#1051;.docx" TargetMode="External"/><Relationship Id="rId206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54;&#1050;&#1057;_&#1055;&#1091;&#1083;&#1100;&#1089;&#1072;&#1088;_2024.docx" TargetMode="External"/><Relationship Id="rId227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40;&#1074;&#1072;&#1085;&#1075;&#1072;&#1088;&#1076;_26022025.docx" TargetMode="External"/><Relationship Id="rId248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56;&#1077;&#1075;&#1080;&#1086;&#1085;_2024.docx" TargetMode="External"/><Relationship Id="rId269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53;&#1058;&#1042;_2024.docx" TargetMode="External"/><Relationship Id="rId1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0;&#1054;%20&#1041;&#1056;&#1055;&#1048;_2024.docx" TargetMode="External"/><Relationship Id="rId33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42;&#1057;&#1045;&#1056;&#1054;&#1057;&#1057;&#1048;&#1049;&#1057;&#1050;&#1048;&#1049;%20&#1044;&#1042;&#1040;&#1046;&#1044;&#1067;%20&#1054;&#1056;&#1044;&#1045;&#1053;&#1040;%20&#1058;&#1056;&#1059;&#1044;&#1054;&#1042;&#1054;&#1043;&#1054;%20&#1050;&#1056;&#1040;&#1057;&#1053;&#1054;&#1043;&#1054;%20&#1047;&#1053;&#1040;&#1052;&#1045;&#1053;&#1048;%20&#1058;&#1045;&#1055;&#1051;&#1054;&#1058;&#1045;&#1061;&#1053;&#1048;&#1063;&#1045;&#1057;&#1050;&#1048;&#1049;%20&#1053;&#1040;&#1059;&#1063;&#1053;&#1054;-%20&#1048;&#1057;&#1057;&#1051;&#1045;&#1044;&#1054;&#1042;&#1040;&#1058;&#1045;&#1051;&#1068;&#1057;&#1050;&#1048;&#1049;%20&#1048;&#1053;&#1057;&#1058;&#1048;&#1058;&#1059;&#1058;.docx" TargetMode="External"/><Relationship Id="rId10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3\&#1054;&#1050;&#1057;_&#1055;&#1077;&#1088;&#1074;&#1077;&#1085;&#1089;&#1090;&#1074;&#1086;&#1090;&#1086;&#1088;&#1075;.docx" TargetMode="External"/><Relationship Id="rId12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54;&#1050;&#1057;_&#1056;&#1050;&#1057;.docx" TargetMode="External"/><Relationship Id="rId280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61;&#1083;&#1077;&#1073;&#1085;&#1099;&#1081;%20&#1076;&#1086;&#1084;_2024.docx" TargetMode="External"/><Relationship Id="rId54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KVHAQE55\&#1047;&#1077;&#1084;&#1077;&#1083;&#1100;&#1085;&#1099;&#1077;%20&#1091;&#1095;&#1072;&#1089;&#1090;&#1082;&#1080;_&#1062;&#1080;&#1082;&#1083;&#1086;&#1085;.docx" TargetMode="External"/><Relationship Id="rId7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47;&#1077;&#1084;&#1077;&#1083;&#1100;&#1085;&#1099;&#1077;%20&#1091;&#1095;&#1072;&#1089;&#1090;&#1082;&#1080;_&#1057;&#1082;&#1086;&#1083;&#1082;&#1086;&#1074;&#1086;%20&#1048;&#1085;&#1092;&#1088;&#1072;&#1089;&#1090;&#1088;&#1091;&#1082;&#1090;&#1091;&#1088;&#1072;.docx" TargetMode="External"/><Relationship Id="rId96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Content.Outlook\&#1052;&#1042;&#1050;%2035\&#1047;&#1077;&#1084;&#1077;&#1083;&#1100;&#1085;&#1099;&#1077;%20&#1091;&#1095;&#1072;&#1089;&#1090;&#1082;&#1080;_&#1058;&#1091;&#1087;&#1086;&#1083;&#1077;&#1074;.docx" TargetMode="External"/><Relationship Id="rId140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44;&#1091;&#1093;&#1086;&#1074;&#1072;_2024.docx" TargetMode="External"/><Relationship Id="rId16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54;&#1050;&#1057;_&#1042;&#1053;&#1048;&#1048;&#1040;&#1052;.docx" TargetMode="External"/><Relationship Id="rId18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54;&#1050;&#1057;_&#1058;&#1077;&#1093;&#1085;&#1086;&#1087;&#1072;&#1088;&#1082;%20&#1054;&#1089;&#1090;&#1072;&#1085;&#1082;&#1080;&#1085;&#1086;.docx" TargetMode="External"/><Relationship Id="rId21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3;&#1069;&#1057;_2024.docx" TargetMode="External"/><Relationship Id="rId6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47;&#1077;&#1084;&#1077;&#1083;&#1100;&#1085;&#1099;&#1077;%20&#1091;&#1095;&#1072;&#1089;&#1090;&#1082;&#1080;_&#1060;&#1080;&#1079;&#1090;&#1077;&#1093;_2024.docx" TargetMode="External"/><Relationship Id="rId238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%20&#1047;&#1040;&#1054;%20&#1055;&#1040;&#1056;&#1058;&#1053;&#1045;&#1056;%20&#1060;_2024.docx" TargetMode="External"/><Relationship Id="rId259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47;&#1048;&#1051;_2024.docx" TargetMode="External"/><Relationship Id="rId2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43;&#1072;&#1079;&#1090;&#1088;&#1091;&#1073;&#1087;&#1083;&#1072;&#1089;&#1090;.docx" TargetMode="External"/><Relationship Id="rId119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47;&#1077;&#1084;&#1077;&#1083;&#1100;&#1085;&#1099;&#1077;%20&#1091;&#1095;&#1072;&#1089;&#1090;&#1082;&#1080;_&#1041;&#1072;&#1082;&#1086;&#1088;_2024.docx" TargetMode="External"/><Relationship Id="rId270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53;&#1100;&#1102;&#1090;&#1086;&#1085;%20&#1055;&#1083;&#1072;&#1079;&#1072;_2024.docx" TargetMode="External"/><Relationship Id="rId44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8;&#1053;&#1044;&#1059;&#1057;&#1058;&#1056;&#1048;&#1040;&#1051;&#1068;&#1053;&#1067;&#1045;%20&#1059;&#1043;&#1051;&#1045;&#1056;&#1054;&#1044;&#1053;&#1067;&#1045;%20&#1058;&#1045;&#1061;&#1053;&#1054;&#1051;&#1054;&#1043;&#1048;&#1048;.docx" TargetMode="External"/><Relationship Id="rId6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%20&#1058;&#1077;&#1084;&#1087;_2024.docx" TargetMode="External"/><Relationship Id="rId8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2;&#1072;&#1082;&#1080;&#1079;.docx" TargetMode="External"/><Relationship Id="rId13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&#1063;&#1077;&#1088;&#1077;&#1084;&#1091;&#1096;&#1082;&#1080;_2024.docx" TargetMode="External"/><Relationship Id="rId151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57;&#1074;&#1103;&#1079;&#1100;&#1089;&#1090;&#1088;&#1086;&#1081;&#1076;&#1077;&#1090;&#1072;&#1083;&#1100;_2024.docx" TargetMode="External"/><Relationship Id="rId17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&#1055;&#1080;&#1082;&#1089;&#1077;&#1083;.docx" TargetMode="External"/><Relationship Id="rId19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0;&#1072;&#1083;&#1080;&#1073;&#1088;.docx" TargetMode="External"/><Relationship Id="rId20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1\&#1054;&#1050;&#1057;_%20&#1057;&#1077;&#1085;&#1080;&#1086;&#1088;.docx" TargetMode="External"/><Relationship Id="rId228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62;&#1053;&#1048;&#1048;&#1058;&#1052;&#1040;&#1064;_2024.docx" TargetMode="External"/><Relationship Id="rId249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69;&#1083;&#1082;&#1072;&#1090;_2024.docx" TargetMode="External"/><Relationship Id="rId1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0;&#1054;%20&#1041;&#1056;&#1055;&#1048;_2024.docx" TargetMode="External"/><Relationship Id="rId10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41;&#1072;&#1088;&#1072;&#1085;&#1086;&#1074;&#1072;_2024.docx" TargetMode="External"/><Relationship Id="rId260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69;&#1083;&#1077;&#1084;&#1077;&#1088;_2024.docx" TargetMode="External"/><Relationship Id="rId281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61;&#1083;&#1077;&#1073;&#1085;&#1099;&#1081;%20&#1076;&#1086;&#1084;_2024.docx" TargetMode="External"/><Relationship Id="rId34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8;&#1045;&#1052;&#1055;.docx" TargetMode="External"/><Relationship Id="rId55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KVHAQE55\&#1054;&#1050;&#1057;_&#1062;&#1080;&#1082;&#1083;&#1086;&#1085;.docx" TargetMode="External"/><Relationship Id="rId7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54;&#1050;&#1057;_&#1057;&#1082;&#1086;&#1083;&#1082;&#1086;&#1074;&#1086;%20&#1048;&#1085;&#1092;&#1088;&#1072;&#1089;&#1090;&#1088;&#1091;&#1082;&#1090;&#1091;&#1088;&#1072;.docx" TargetMode="External"/><Relationship Id="rId9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8\&#1047;&#1077;&#1084;&#1077;&#1083;&#1100;&#1085;&#1099;&#1077;%20&#1091;&#1095;&#1072;&#1089;&#1090;&#1082;&#1080;_&#1053;&#1048;&#1048;%20&#1058;&#1086;&#1095;&#1085;&#1099;&#1093;%20&#1055;&#1088;&#1080;&#1073;&#1086;&#1088;&#1086;&#1074;.docx" TargetMode="External"/><Relationship Id="rId120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54;&#1050;&#1057;_&#1041;&#1072;&#1082;&#1086;&#1088;_2024.docx" TargetMode="External"/><Relationship Id="rId14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7;&#1077;&#1084;&#1077;&#1083;&#1100;&#1085;&#1099;&#1077;%20&#1091;&#1095;&#1072;&#1089;&#1090;&#1082;&#1080;_&#1058;&#1074;&#1077;&#1088;&#1076;&#1100;.docx" TargetMode="External"/><Relationship Id="rId7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60;&#1080;&#1079;&#1090;&#1077;&#1093;_2024.docx" TargetMode="External"/><Relationship Id="rId16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69;&#1083;&#1080;&#1090;&#1075;&#1088;&#1091;&#1087;&#1087;.docx" TargetMode="External"/><Relationship Id="rId18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8;&#1077;&#1093;&#1085;&#1086;&#1087;&#1072;&#1088;&#1082;%20&#1057;&#1087;&#1077;&#1094;&#1084;&#1077;&#1093;&#1072;&#1085;&#1080;&#1079;&#1084;.docx" TargetMode="External"/><Relationship Id="rId218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44;&#1086;&#1079;&#1072;_2024.docx" TargetMode="External"/><Relationship Id="rId239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60;&#1040;&#1041;&#1045;&#1056;&#1051;&#1048;&#1050;_2024.docx" TargetMode="External"/><Relationship Id="rId250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69;&#1083;&#1082;&#1072;&#1090;_2024.docx" TargetMode="External"/><Relationship Id="rId271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53;&#1100;&#1102;&#1090;&#1086;&#1085;%20&#1055;&#1083;&#1072;&#1079;&#1072;_2024.docx" TargetMode="External"/><Relationship Id="rId2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7;&#1055;&#1055;.docx" TargetMode="External"/><Relationship Id="rId45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2;&#1048;&#1047;&#1041;&#1040;&#1057;.docx" TargetMode="External"/><Relationship Id="rId6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7\&#1054;&#1050;&#1057;_%20&#1059;&#1076;&#1072;&#1088;&#1085;&#1080;&#1094;&#1072;.docx" TargetMode="External"/><Relationship Id="rId8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2;&#1060;&#1060;.docx" TargetMode="External"/><Relationship Id="rId11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&#1041;&#1072;&#1088;&#1072;&#1085;&#1086;&#1074;&#1072;_2024.docx" TargetMode="External"/><Relationship Id="rId13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47;&#1077;&#1084;&#1077;&#1083;&#1100;&#1085;&#1099;&#1077;%20&#1091;&#1095;&#1072;&#1089;&#1090;&#1082;&#1080;_&#1057;&#1086;&#1102;&#1079;&#1084;&#1091;&#1083;&#1100;&#1090;&#1092;&#1080;&#1083;&#1100;&#1084;.docx" TargetMode="External"/><Relationship Id="rId15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2;&#1077;&#1088;&#1080;&#1076;&#1080;&#1072;&#1085;_2024.docx" TargetMode="External"/><Relationship Id="rId17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%20&#1044;&#1057;&#1050;.docx" TargetMode="External"/><Relationship Id="rId19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54;&#1050;&#1057;_&#1050;&#1072;&#1083;&#1080;&#1073;&#1088;.docx" TargetMode="External"/><Relationship Id="rId20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1\&#1047;&#1077;&#1084;&#1077;&#1083;&#1100;&#1085;&#1099;&#1077;%20&#1091;&#1095;&#1072;&#1089;&#1090;&#1082;&#1080;_&#1057;&#1077;&#1085;&#1080;&#1086;&#1088;.docx" TargetMode="External"/><Relationship Id="rId229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62;&#1053;&#1048;&#1048;&#1058;&#1052;&#1040;&#1064;_2024.docx" TargetMode="External"/><Relationship Id="rId240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%20&#1060;&#1040;&#1041;&#1045;&#1056;&#1051;&#1048;&#1050;_2024.docx" TargetMode="External"/><Relationship Id="rId261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69;&#1083;&#1077;&#1084;&#1077;&#1088;_2024.docx" TargetMode="External"/><Relationship Id="rId1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2;&#1041;&#1044;_2024.docx" TargetMode="External"/><Relationship Id="rId35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8;&#1090;&#1101;&#1083;&#1084;&#1072;.docx" TargetMode="External"/><Relationship Id="rId56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KVHAQE55\&#1047;&#1077;&#1084;&#1077;&#1083;&#1100;&#1085;&#1099;&#1077;%20&#1091;&#1095;&#1072;&#1089;&#1090;&#1082;&#1080;_&#1057;&#1072;&#1087;&#1092;&#1080;&#1088;.docx" TargetMode="External"/><Relationship Id="rId77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47;&#1077;&#1084;&#1077;&#1083;&#1100;&#1085;&#1099;&#1077;%20&#1091;&#1095;&#1072;&#1089;&#1090;&#1082;&#1080;_&#1044;&#1099;&#1084;&#1086;&#1074;_2024.docx" TargetMode="External"/><Relationship Id="rId10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2_&#1047;&#1077;&#1084;&#1077;&#1083;&#1100;&#1085;&#1099;&#1077;%20&#1091;&#1095;&#1072;&#1089;&#1090;&#1082;&#1080;_&#1057;&#1090;&#1072;&#1088;&#1090;.docx" TargetMode="External"/><Relationship Id="rId282" Type="http://schemas.openxmlformats.org/officeDocument/2006/relationships/printerSettings" Target="../printerSettings/printerSettings2.bin"/><Relationship Id="rId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2;&#1099;&#1084;&#1087;&#1077;&#1083;_2024.docx" TargetMode="External"/><Relationship Id="rId9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3\&#1054;&#1050;&#1057;_&#1058;&#1055;_&#1053;&#1048;&#1048;%20&#1058;&#1086;&#1095;&#1085;&#1099;&#1093;%20&#1055;&#1088;&#1080;&#1073;&#1086;&#1088;&#1086;&#1074;.docx" TargetMode="External"/><Relationship Id="rId12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47;&#1077;&#1084;&#1077;&#1083;&#1100;&#1085;&#1099;&#1077;%20&#1091;&#1095;&#1072;&#1089;&#1090;&#1082;&#1080;_&#1069;&#1085;&#1077;&#1088;&#1075;&#1086;%20&#1069;&#1089;&#1090;&#1077;&#1081;&#1090;,%20&#1055;&#1088;&#1080;&#1086;&#1088;&#1080;&#1090;&#1077;&#1090;.docx" TargetMode="External"/><Relationship Id="rId14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54;&#1050;&#1057;_&#1058;&#1074;&#1077;&#1088;&#1076;&#1100;.docx" TargetMode="External"/><Relationship Id="rId16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%20&#1069;&#1083;&#1080;&#1090;&#1075;&#1088;&#1091;&#1087;&#1087;.docx" TargetMode="External"/><Relationship Id="rId184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54;&#1050;&#1057;_&#1058;&#1077;&#1093;&#1085;&#1086;&#1087;&#1072;&#1088;&#1082;%20&#1057;&#1087;&#1077;&#1094;&#1084;&#1077;&#1093;&#1072;&#1085;&#1080;&#1079;&#1084;_&#1086;&#1082;&#1090;&#1103;&#1073;&#1088;&#1100;%202024.docx" TargetMode="External"/><Relationship Id="rId219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47;&#1077;&#1084;&#1077;&#1083;&#1100;&#1085;&#1099;&#1077;%20&#1091;&#1095;&#1072;&#1089;&#1090;&#1082;&#1080;_&#1044;&#1086;&#1079;&#1072;_2024.docx" TargetMode="External"/><Relationship Id="rId230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55;&#1088;&#1086;&#1084;&#1082;&#1072;&#1087;&#1080;&#1090;&#1072;&#1083;_2024.docx" TargetMode="External"/><Relationship Id="rId251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55;&#1091;&#1083;&#1100;&#1089;&#1072;&#1088;.docx" TargetMode="External"/><Relationship Id="rId2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7;&#1055;&#1055;.docx" TargetMode="External"/><Relationship Id="rId4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47;&#1077;&#1084;&#1077;&#1083;&#1100;&#1085;&#1099;&#1077;%20&#1091;&#1095;&#1072;&#1089;&#1090;&#1082;&#1080;_&#1053;&#1048;&#1048;&#1044;&#1040;&#1056;.docx" TargetMode="External"/><Relationship Id="rId6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8\&#1047;&#1077;&#1084;&#1077;&#1083;&#1100;&#1085;&#1099;&#1077;%20&#1091;&#1095;&#1072;&#1089;&#1090;&#1082;&#1080;_&#1055;&#1088;&#1086;&#1089;&#1090;&#1086;&#1088;.docx" TargetMode="External"/><Relationship Id="rId272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53;&#1048;&#1062;&#1069;&#1042;&#1058;.docx" TargetMode="External"/><Relationship Id="rId8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2;&#1072;&#1082;&#1080;&#1079;.docx" TargetMode="External"/><Relationship Id="rId111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47;&#1077;&#1084;&#1077;&#1083;&#1100;&#1085;&#1099;&#1077;%20&#1091;&#1095;&#1072;&#1089;&#1090;&#1082;&#1080;_&#1057;&#1077;&#1088;&#1074;&#1100;&#1077;_2024.docx" TargetMode="External"/><Relationship Id="rId13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47;&#1077;&#1084;&#1077;&#1083;&#1100;&#1085;&#1099;&#1077;%20&#1091;&#1095;&#1072;&#1089;&#1090;&#1082;&#1080;_&#1050;&#1091;&#1088;&#1089;&#1082;&#1080;&#1081;.docx" TargetMode="External"/><Relationship Id="rId15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&#1052;&#1077;&#1088;&#1080;&#1076;&#1080;&#1072;&#1085;_2024.docx" TargetMode="External"/><Relationship Id="rId17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47;&#1077;&#1084;&#1077;&#1083;&#1100;&#1085;&#1099;&#1077;%20&#1091;&#1095;&#1072;&#1089;&#1090;&#1082;&#1080;_&#1058;&#1077;&#1093;&#1085;&#1086;&#1087;&#1086;&#1083;&#1080;&#1089;.docx" TargetMode="External"/><Relationship Id="rId19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47;&#1077;&#1084;&#1077;&#1083;&#1100;&#1085;&#1099;&#1077;%20&#1091;&#1095;&#1072;&#1089;&#1090;&#1082;&#1080;_&#1069;&#1083;&#1080;&#1090;&#1075;&#1088;&#1091;&#1087;&#1087;2.docx" TargetMode="External"/><Relationship Id="rId20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1\&#1047;&#1077;&#1084;&#1077;&#1083;&#1100;&#1085;&#1099;&#1077;%20&#1091;&#1095;&#1072;&#1089;&#1090;&#1082;&#1080;_&#1044;&#1077;&#1083;&#1086;&#1057;&#1087;&#1086;&#1088;&#1090;.docx" TargetMode="External"/><Relationship Id="rId220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47;&#1077;&#1084;&#1077;&#1083;&#1100;&#1085;&#1099;&#1077;%20&#1091;&#1095;&#1072;&#1089;&#1090;&#1082;&#1080;_&#1053;&#1048;&#1048;&#1040;&#1040;_2024.docx" TargetMode="External"/><Relationship Id="rId241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52;&#1052;&#1050;3_2024.docx" TargetMode="External"/><Relationship Id="rId1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0;&#1054;%20&#1042;&#1041;&#1044;_2024.docx" TargetMode="External"/><Relationship Id="rId36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8;&#1053;&#1044;&#1059;&#1057;&#1058;&#1056;&#1048;&#1040;&#1051;&#1068;&#1053;&#1067;&#1045;%20&#1059;&#1043;&#1051;&#1045;&#1056;&#1054;&#1044;&#1053;&#1067;&#1045;%20&#1058;&#1045;&#1061;&#1053;&#1054;&#1051;&#1054;&#1043;&#1048;&#1048;.docx" TargetMode="External"/><Relationship Id="rId57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KVHAQE55\&#1054;&#1050;&#1057;_&#1057;&#1072;&#1087;&#1092;&#1080;&#1088;.docx" TargetMode="External"/><Relationship Id="rId262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56;&#1086;&#1090;%20&#1060;&#1088;&#1086;&#1085;&#1090;_2024.docx" TargetMode="External"/><Relationship Id="rId283" Type="http://schemas.openxmlformats.org/officeDocument/2006/relationships/vmlDrawing" Target="../drawings/vmlDrawing1.vml"/><Relationship Id="rId78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54;&#1050;&#1057;_&#1044;&#1099;&#1084;&#1086;&#1074;_2024.docx" TargetMode="External"/><Relationship Id="rId9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2_&#1054;&#1050;&#1057;_&#1057;&#1090;&#1072;&#1088;&#1090;.docx" TargetMode="External"/><Relationship Id="rId10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8\&#1054;&#1050;&#1057;_&#1041;&#1080;&#1084;&#1073;&#1086;.docx" TargetMode="External"/><Relationship Id="rId12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54;&#1050;&#1057;_&#1069;&#1085;&#1077;&#1088;&#1075;&#1086;%20&#1069;&#1089;&#1090;&#1077;&#1081;&#1090;,%20&#1055;&#1088;&#1080;&#1086;&#1088;&#1080;&#1090;&#1077;&#1090;.docx" TargetMode="External"/><Relationship Id="rId143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40;&#1074;&#1072;&#1085;&#1075;&#1072;&#1088;&#1076;_2024.docx" TargetMode="External"/><Relationship Id="rId16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58;&#1077;&#1088;&#1084;&#1080;&#1085;&#1072;&#1083;.docx" TargetMode="External"/><Relationship Id="rId18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8;&#1077;&#1093;&#1085;&#1086;&#1087;&#1072;&#1088;&#1082;%20&#1052;&#1086;&#1089;&#1075;&#1086;&#1088;&#1084;&#1072;&#1096;.docx" TargetMode="External"/><Relationship Id="rId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2;&#1099;&#1084;&#1087;&#1077;&#1083;_2024.docx" TargetMode="External"/><Relationship Id="rId21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54;&#1050;&#1057;_%20&#1054;&#1040;&#1054;%20&#1062;&#1040;&#1056;&#1048;&#1062;&#1067;&#1053;&#1054;_2024.docx" TargetMode="External"/><Relationship Id="rId2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52;&#1086;&#1076;&#1091;&#1083;&#1100;_2024.docx" TargetMode="External"/><Relationship Id="rId231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40;&#1055;&#1056;&#1048;_2024.docx" TargetMode="External"/><Relationship Id="rId252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50;&#1086;&#1083;&#1086;&#1084;&#1077;&#1085;&#1089;&#1082;&#1080;&#1081;.docx" TargetMode="External"/><Relationship Id="rId273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69;&#1083;&#1084;&#1072;_2024.docx" TargetMode="External"/><Relationship Id="rId4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54;&#1050;&#1057;_%20&#1053;&#1048;&#1048;&#1044;&#1040;&#1056;.docx" TargetMode="External"/><Relationship Id="rId6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8\&#1054;&#1050;&#1057;_&#1055;&#1088;&#1086;&#1089;&#1090;&#1086;&#1088;.docx" TargetMode="External"/><Relationship Id="rId8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2;&#1060;&#1060;.docx" TargetMode="External"/><Relationship Id="rId112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54;&#1050;&#1057;_&#1057;&#1077;&#1088;&#1074;&#1100;&#1077;_2024.docx" TargetMode="External"/><Relationship Id="rId13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7\&#1054;&#1050;&#1057;_&#1050;&#1091;&#1088;&#1089;&#1082;&#1080;&#1081;.docx" TargetMode="External"/><Relationship Id="rId15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47;&#1077;&#1084;&#1077;&#1083;&#1100;&#1085;&#1099;&#1077;%20&#1091;&#1095;&#1072;&#1089;&#1090;&#1082;&#1080;_&#1053;&#1055;&#1062;&#1040;&#1055;.docx" TargetMode="External"/><Relationship Id="rId17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47;&#1077;&#1084;&#1077;&#1083;&#1100;&#1085;&#1099;&#1077;%20&#1091;&#1095;&#1072;&#1089;&#1090;&#1082;&#1080;_&#1065;&#1051;&#1047;.docx" TargetMode="External"/><Relationship Id="rId19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54;&#1050;&#1057;_&#1042;&#1053;&#1048;&#1056;&#1054;.docx" TargetMode="External"/><Relationship Id="rId20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7\&#1047;&#1077;&#1084;&#1077;&#1083;&#1100;&#1085;&#1099;&#1077;%20&#1091;&#1095;&#1072;&#1089;&#1090;&#1082;&#1080;_&#1056;&#1103;&#1073;&#1080;&#1085;&#1086;&#1074;&#1072;&#1103;%2044.docx" TargetMode="External"/><Relationship Id="rId1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4;&#1040;&#1054;%20&#1062;&#1040;&#1056;&#1048;&#1062;&#1067;&#1053;&#1054;_2024.docx" TargetMode="External"/><Relationship Id="rId221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53;&#1048;&#1048;&#1040;&#1040;_2024.docx" TargetMode="External"/><Relationship Id="rId242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52;&#1052;&#1050;3_2024.docx" TargetMode="External"/><Relationship Id="rId263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%20&#1056;&#1086;&#1090;%20&#1060;&#1088;&#1086;&#1085;&#1090;_2024.docx" TargetMode="External"/><Relationship Id="rId284" Type="http://schemas.openxmlformats.org/officeDocument/2006/relationships/comments" Target="../comments1.xml"/><Relationship Id="rId37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2;&#1048;&#1047;&#1041;&#1040;&#1057;.docx" TargetMode="External"/><Relationship Id="rId58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11\&#1047;&#1077;&#1084;&#1077;&#1083;&#1100;&#1085;&#1099;&#1077;%20&#1091;&#1095;&#1072;&#1089;&#1090;&#1082;&#1080;_&#1040;&#1054;%20&#1053;&#1048;&#1050;&#1048;&#1069;&#1058;.docx" TargetMode="External"/><Relationship Id="rId79" Type="http://schemas.openxmlformats.org/officeDocument/2006/relationships/hyperlink" Target="https://investmoscow.ru/industry-and-innovation/support-measures/priority-projects/ipp/results/area-reno/" TargetMode="External"/><Relationship Id="rId102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48;&#1079;&#1074;&#1072;&#1088;&#1080;&#1085;&#1086;_2024.docx" TargetMode="External"/><Relationship Id="rId12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2\&#1047;&#1077;&#1084;&#1077;&#1083;&#1100;&#1085;&#1099;&#1077;%20&#1091;&#1095;&#1072;&#1089;&#1090;&#1082;&#1080;_&#1058;&#1077;&#1093;&#1085;&#1086;&#1087;&#1086;&#1083;&#1080;&#1089;%20&#1052;&#1086;&#1089;&#1082;&#1074;&#1072;.docx" TargetMode="External"/><Relationship Id="rId144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47;&#1077;&#1084;&#1077;&#1083;&#1100;&#1085;&#1099;&#1077;%20&#1091;&#1095;&#1072;&#1089;&#1090;&#1082;&#1080;_&#1057;&#1074;&#1103;&#1079;&#1100;&#1089;&#1090;&#1088;&#1086;&#1081;&#1076;&#1077;&#1090;&#1072;&#1083;&#1100;_2024.docx" TargetMode="External"/><Relationship Id="rId9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1;&#1072;&#1084;&#1080;&#1083;&#1100;&#1090;&#1086;&#1085;.docx" TargetMode="External"/><Relationship Id="rId16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54;&#1050;&#1057;_&#1058;&#1077;&#1088;&#1084;&#1080;&#1085;&#1072;&#1083;.docx" TargetMode="External"/><Relationship Id="rId18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54;&#1050;&#1057;_&#1058;&#1077;&#1093;&#1085;&#1086;&#1087;&#1072;&#1088;&#1082;%20&#1052;&#1086;&#1089;&#1075;&#1086;&#1088;&#1084;&#1072;&#1096;.docx" TargetMode="External"/><Relationship Id="rId21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7;&#1058;&#1052;&#1055;_2024.docx" TargetMode="External"/><Relationship Id="rId232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40;&#1055;&#1056;&#1048;_2024.docx" TargetMode="External"/><Relationship Id="rId253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50;&#1086;&#1083;&#1086;&#1084;&#1077;&#1085;&#1089;&#1082;&#1080;&#1081;_2024.docx" TargetMode="External"/><Relationship Id="rId274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%20&#1041;&#1072;&#1073;&#1072;&#1077;&#1074;&#1089;&#1082;&#1080;&#1081;_2025.docx" TargetMode="External"/><Relationship Id="rId2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52;&#1086;&#1076;&#1091;&#1083;&#1100;_2024.docx" TargetMode="External"/><Relationship Id="rId4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47;&#1077;&#1084;&#1077;&#1083;&#1100;&#1085;&#1099;&#1077;%20&#1091;&#1095;&#1072;&#1089;&#1090;&#1082;&#1080;_%20&#1054;&#1040;&#1054;%20&#1053;&#1055;&#1054;%20&#1043;&#1048;&#1044;&#1056;&#1054;&#1052;&#1040;&#1064;.docx" TargetMode="External"/><Relationship Id="rId6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29\&#1047;&#1077;&#1084;&#1077;&#1083;&#1100;&#1085;&#1099;&#1077;%20&#1091;&#1095;&#1072;&#1089;&#1090;&#1082;&#1080;_&#1043;&#1086;&#1089;&#1085;&#1080;&#1080;&#1072;&#1089;.docx" TargetMode="External"/><Relationship Id="rId113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47;&#1077;&#1084;&#1077;&#1083;&#1100;&#1085;&#1099;&#1077;%20&#1091;&#1095;&#1072;&#1089;&#1090;&#1082;&#1080;_&#1057;&#1083;&#1072;&#1074;&#1072;_2024.docx" TargetMode="External"/><Relationship Id="rId13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0\&#1054;&#1050;&#1057;_&#1040;&#1075;&#1072;&#1090;.docx" TargetMode="External"/><Relationship Id="rId80" Type="http://schemas.openxmlformats.org/officeDocument/2006/relationships/hyperlink" Target="https://investmoscow.ru/industry-and-innovation/support-measures/priority-projects/ipp/results/oks-reno/" TargetMode="External"/><Relationship Id="rId15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54;&#1050;&#1057;_&#1053;&#1055;&#1062;&#1040;&#1055;.docx" TargetMode="External"/><Relationship Id="rId17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47;&#1077;&#1084;&#1077;&#1083;&#1100;&#1085;&#1099;&#1077;%20&#1091;&#1095;&#1072;&#1089;&#1090;&#1082;&#1080;_&#1042;&#1053;&#1048;&#1048;&#1069;&#1052;.docx" TargetMode="External"/><Relationship Id="rId19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47;&#1077;&#1084;&#1077;&#1083;&#1100;&#1085;&#1099;&#1077;%20&#1091;&#1095;&#1072;&#1089;&#1090;&#1082;&#1080;_&#1050;&#1072;&#1083;&#1080;&#1073;&#1088;%20&#1058;&#1077;&#1093;&#1085;&#1086;.docx" TargetMode="External"/><Relationship Id="rId20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7\&#1054;&#1050;&#1057;_&#1058;&#1055;_&#1057;&#1077;&#1084;&#1077;&#1085;&#1086;&#1074;&#1089;&#1082;&#1080;&#1081;_&#1050;&#1086;&#1084;&#1080;&#1083;&#1100;&#1092;&#1086;.docx" TargetMode="External"/><Relationship Id="rId222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53;&#1048;&#1048;&#1057;&#1057;&#1059;_2024.docx" TargetMode="External"/><Relationship Id="rId243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41;&#1080;&#1086;&#1090;&#1080;&#1082;&#1080;_2024.docx" TargetMode="External"/><Relationship Id="rId264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42;&#1087;&#1077;&#1088;&#1077;&#1076;_2024.docx" TargetMode="External"/><Relationship Id="rId1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56;&#1072;&#1076;&#1080;&#1086;&#1092;&#1080;&#1079;&#1080;&#1082;&#1072;_2024.docx" TargetMode="External"/><Relationship Id="rId38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62;&#1077;&#1085;&#1090;&#1088;%20&#1088;&#1072;&#1079;&#1074;&#1080;&#1090;&#1080;&#1103;%20&#1073;&#1080;&#1079;&#1085;&#1077;&#1089;&#1072;.docx" TargetMode="External"/><Relationship Id="rId59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%20&#1040;&#1054;%20&#1053;&#1048;&#1050;&#1048;&#1069;&#1058;_2024.docx" TargetMode="External"/><Relationship Id="rId103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47;&#1077;&#1084;&#1077;&#1083;&#1100;&#1085;&#1099;&#1077;%20&#1091;&#1095;&#1072;&#1089;&#1090;&#1082;&#1080;_&#1048;&#1079;&#1074;&#1072;&#1088;&#1080;&#1085;&#1086;_2024.docx" TargetMode="External"/><Relationship Id="rId124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58;&#1077;&#1093;&#1085;&#1086;&#1087;&#1086;&#1083;&#1080;&#1089;%20&#1052;&#1086;&#1089;&#1082;&#1074;&#1072;_2024.docx" TargetMode="External"/><Relationship Id="rId7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29\&#1054;&#1050;&#1057;_%20&#1043;&#1054;&#1057;&#1053;&#1048;&#1048;&#1040;&#1057;.docx" TargetMode="External"/><Relationship Id="rId9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1;&#1072;&#1084;&#1080;&#1083;&#1100;&#1090;&#1086;&#1085;.docx" TargetMode="External"/><Relationship Id="rId14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47;&#1077;&#1084;&#1077;&#1083;&#1100;&#1085;&#1099;&#1077;%20&#1091;&#1095;&#1072;&#1089;&#1090;&#1082;&#1080;_&#1055;&#1040;&#1054;%20&#1053;&#1055;&#1054;%20&#1053;&#1040;&#1059;&#1050;&#1040;.docx" TargetMode="External"/><Relationship Id="rId166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47;&#1077;&#1084;&#1077;&#1083;&#1100;&#1085;&#1099;&#1077;%20&#1091;&#1095;&#1072;&#1089;&#1090;&#1082;&#1080;_&#1053;&#1048;&#1048;&#1057;&#1057;&#1059;_2024.docx" TargetMode="External"/><Relationship Id="rId18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4\&#1047;&#1077;&#1084;&#1077;&#1083;&#1100;&#1085;&#1099;&#1077;%20&#1091;&#1095;&#1072;&#1089;&#1090;&#1082;&#1080;_&#1058;&#1077;&#1093;&#1085;&#1086;&#1087;&#1072;&#1088;&#1082;%20&#1057;&#1090;&#1088;&#1086;&#1075;&#1080;&#1085;&#1086;.docx" TargetMode="External"/><Relationship Id="rId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0;&#1075;&#1072;&#1090;.docx" TargetMode="External"/><Relationship Id="rId21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42;&#1053;&#1048;&#1056;&#1054;_2024.docx" TargetMode="External"/><Relationship Id="rId233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58;&#1088;&#1072;&#1085;&#1089;&#1084;&#1072;&#1096;_2024.docx" TargetMode="External"/><Relationship Id="rId254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41;&#1086;&#1083;&#1100;&#1096;&#1077;&#1074;&#1080;&#1095;&#1082;&#1072;_2024.docx" TargetMode="External"/><Relationship Id="rId28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2;&#1043;%20&#1050;&#1086;&#1085;&#1090;&#1091;&#1088;&#1089;.docx" TargetMode="External"/><Relationship Id="rId4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47;&#1077;&#1084;&#1077;&#1083;&#1100;&#1085;&#1099;&#1077;%20&#1091;&#1095;&#1072;&#1089;&#1090;&#1082;&#1080;_&#1050;&#1086;&#1090;&#1083;&#1099;.docx" TargetMode="External"/><Relationship Id="rId114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54;&#1050;&#1057;_&#1057;&#1083;&#1072;&#1074;&#1072;_2024.docx" TargetMode="External"/><Relationship Id="rId275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41;&#1072;&#1073;&#1072;&#1077;&#1074;&#1089;&#1082;&#1080;&#1081;_2025.docx" TargetMode="External"/><Relationship Id="rId6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6%20-%20&#1044;&#1057;&#1050;\&#1047;&#1077;&#1084;&#1077;&#1083;&#1100;&#1085;&#1099;&#1077;%20&#1091;&#1095;&#1072;&#1089;&#1090;&#1082;&#1080;_&#1057;&#1090;&#1088;&#1086;&#1075;&#1080;&#1085;&#1086;.docx" TargetMode="External"/><Relationship Id="rId8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5_&#1047;&#1077;&#1084;&#1077;&#1083;&#1100;&#1085;&#1099;&#1077;%20&#1091;&#1095;&#1072;&#1089;&#1090;&#1082;&#1080;_&#1048;&#1089;&#1090;%20&#1041;&#1086;&#1083;&#1090;.docx" TargetMode="External"/><Relationship Id="rId13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1\&#1047;&#1077;&#1084;&#1077;&#1083;&#1100;&#1085;&#1099;&#1077;%20&#1091;&#1095;&#1072;&#1089;&#1090;&#1082;&#1080;_&#1054;&#1040;&#1054;%20&#1063;&#1052;&#1055;&#1047;.docx" TargetMode="External"/><Relationship Id="rId15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47;&#1077;&#1084;&#1077;&#1083;&#1100;&#1085;&#1099;&#1077;%20&#1091;&#1095;&#1072;&#1089;&#1090;&#1082;&#1080;_&#1050;&#1072;&#1088;&#1094;&#1077;&#1074;&#1072;.docx" TargetMode="External"/><Relationship Id="rId17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7\&#1054;&#1050;&#1057;_%20&#1042;&#1053;&#1048;&#1048;&#1069;&#1052;.docx" TargetMode="External"/><Relationship Id="rId19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54;&#1050;&#1057;_&#1050;&#1072;&#1083;&#1080;&#1073;&#1088;%20&#1058;&#1077;&#1093;&#1085;&#1086;.docx" TargetMode="External"/><Relationship Id="rId20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47;&#1077;&#1084;&#1077;&#1083;&#1100;&#1085;&#1099;&#1077;%20&#1091;&#1095;&#1072;&#1089;&#1090;&#1082;&#1080;_&#1052;&#1086;&#1089;&#1082;&#1074;&#1080;&#1095;.docx" TargetMode="External"/><Relationship Id="rId223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47;&#1077;&#1084;&#1077;&#1083;&#1100;&#1085;&#1099;&#1077;%20&#1091;&#1095;&#1072;&#1089;&#1090;&#1082;&#1080;_&#1052;&#1047;&#1058;&#1040;_2024.docx" TargetMode="External"/><Relationship Id="rId244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41;&#1080;&#1086;&#1090;&#1080;&#1082;&#1080;_2024.docx" TargetMode="External"/><Relationship Id="rId1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56;&#1072;&#1076;&#1080;&#1086;&#1092;&#1080;&#1079;&#1080;&#1082;&#1072;_2024.docx" TargetMode="External"/><Relationship Id="rId39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6;&#1080;&#1082;&#1086;&#1088;.docx" TargetMode="External"/><Relationship Id="rId265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42;&#1087;&#1077;&#1088;&#1077;&#1076;_2024.docx" TargetMode="External"/><Relationship Id="rId5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2\&#1054;&#1050;&#1057;_%20&#1050;&#1086;&#1090;&#1083;&#1099;.docx" TargetMode="External"/><Relationship Id="rId10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8\&#1047;&#1077;&#1084;&#1077;&#1083;&#1100;&#1085;&#1099;&#1077;%20&#1091;&#1095;&#1072;&#1089;&#1090;&#1082;&#1080;_&#1041;&#1052;&#1042;&#1057;.docx" TargetMode="External"/><Relationship Id="rId125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47;&#1077;&#1084;&#1077;&#1083;&#1100;&#1085;&#1099;&#1077;%20&#1091;&#1095;&#1072;&#1089;&#1090;&#1082;&#1080;_&#1053;&#1048;&#1048;&#1056;_2024.docx" TargetMode="External"/><Relationship Id="rId14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47;&#1077;&#1084;&#1077;&#1083;&#1100;&#1085;&#1099;&#1077;%20&#1091;&#1095;&#1072;&#1089;&#1090;&#1082;&#1080;_&#1055;&#1040;&#1054;%20&#1053;&#1055;&#1054;%20&#1053;&#1040;&#1059;&#1050;&#1040;.docx" TargetMode="External"/><Relationship Id="rId16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47;&#1077;&#1084;&#1077;&#1083;&#1100;&#1085;&#1099;&#1077;%20&#1091;&#1095;&#1072;&#1089;&#1090;&#1082;&#1080;_&#1055;&#1086;&#1083;&#1102;&#1089;.docx" TargetMode="External"/><Relationship Id="rId188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7;&#1090;&#1088;&#1086;&#1075;&#1080;&#1085;&#1086;.docx" TargetMode="External"/><Relationship Id="rId7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1\&#1047;&#1077;&#1084;&#1077;&#1083;&#1100;&#1085;&#1099;&#1077;%20&#1091;&#1095;&#1072;&#1089;&#1090;&#1082;&#1080;_&#1057;&#1090;&#1072;&#1083;&#1100;&#1084;&#1086;&#1085;&#1090;&#1072;&#1078;.docx" TargetMode="External"/><Relationship Id="rId9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5\&#1047;&#1077;&#1084;&#1077;&#1083;&#1100;&#1085;&#1099;&#1077;%20&#1091;&#1095;&#1072;&#1089;&#1090;&#1082;&#1080;_&#1042;&#1080;&#1082;&#1072;%20&#1052;&#1077;&#1088;&#1072;.docx" TargetMode="External"/><Relationship Id="rId21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3\&#1047;&#1077;&#1084;&#1077;&#1083;&#1100;&#1085;&#1099;&#1077;%20&#1091;&#1095;&#1072;&#1089;&#1090;&#1082;&#1080;_&#1050;&#1041;&#1050;%20&#1063;&#1045;&#1056;&#1045;&#1052;&#1059;&#1064;&#1050;&#1048;_2024.docx" TargetMode="External"/><Relationship Id="rId234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58;&#1088;&#1072;&#1085;&#1089;&#1084;&#1072;&#1096;_2024.docx" TargetMode="External"/><Relationship Id="rId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1;&#1047;22.docx" TargetMode="External"/><Relationship Id="rId29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2;&#1043;%20&#1050;&#1086;&#1085;&#1090;&#1091;&#1088;&#1089;.docx" TargetMode="External"/><Relationship Id="rId255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41;&#1086;&#1083;&#1100;&#1096;&#1077;&#1074;&#1080;&#1095;&#1082;&#1072;_2024.docx" TargetMode="External"/><Relationship Id="rId276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54;&#1044;&#1050;_2025.docx" TargetMode="External"/><Relationship Id="rId40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52;&#1054;&#1057;&#1050;&#1054;&#1042;&#1057;&#1050;&#1048;&#1049;%20&#1055;&#1056;&#1054;&#1052;&#1067;&#1064;&#1051;&#1045;&#1053;&#1053;&#1054;-&#1058;&#1054;&#1056;&#1043;&#1054;&#1042;&#1067;&#1049;%20&#1062;&#1045;&#1053;&#1058;&#1056;%20&#1048;&#1053;&#1058;&#1045;&#1043;&#1056;&#1040;&#1062;&#1048;&#1048;%20&#1048;%20&#1056;&#1040;&#1047;&#1042;&#1048;&#1058;&#1048;&#1071;.docx" TargetMode="External"/><Relationship Id="rId115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1;&#1072;&#1084;&#1073;&#1091;&#1084;&#1080;&#1079;.docx" TargetMode="External"/><Relationship Id="rId13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1\&#1054;&#1050;&#1057;_%20&#1054;&#1040;&#1054;%20&#171;&#1063;&#1052;&#1055;&#1047;&#187;.docx" TargetMode="External"/><Relationship Id="rId15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54;&#1050;&#1057;_&#1050;&#1072;&#1088;&#1094;&#1077;&#1074;&#1072;.docx" TargetMode="External"/><Relationship Id="rId17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1\&#1047;&#1077;&#1084;&#1077;&#1083;&#1100;&#1085;&#1099;&#1077;%20&#1091;&#1095;&#1072;&#1089;&#1090;&#1082;&#1080;_&#1058;&#1077;&#1093;&#1085;&#1086;&#1087;&#1072;&#1088;&#1082;%20&#1053;&#1072;&#1075;&#1072;&#1090;&#1080;&#1085;&#1086;.docx" TargetMode="External"/><Relationship Id="rId6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54;&#1050;&#1057;_%20&#1057;&#1090;&#1088;&#1086;&#1075;&#1080;&#1085;&#1086;_.docx" TargetMode="External"/><Relationship Id="rId8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4_&#1054;&#1050;&#1057;_&#1054;&#1047;&#1041;&#1048;.docx" TargetMode="External"/><Relationship Id="rId19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7\&#1047;&#1077;&#1084;&#1077;&#1083;&#1100;&#1085;&#1099;&#1077;%20&#1091;&#1095;&#1072;&#1089;&#1090;&#1082;&#1080;_&#1056;&#1103;&#1073;&#1080;&#1085;&#1086;&#1074;&#1072;&#1103;%2044.docx" TargetMode="External"/><Relationship Id="rId20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54;&#1050;&#1057;_&#1052;&#1086;&#1089;&#1082;&#1074;&#1080;&#1095;.docx" TargetMode="External"/><Relationship Id="rId1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56;&#1072;&#1076;&#1080;&#1072;&#1085;.docx" TargetMode="External"/><Relationship Id="rId224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54;&#1050;&#1057;_%20&#1052;&#1047;&#1058;&#1040;_2024.docx" TargetMode="External"/><Relationship Id="rId245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48;&#1084;&#1087;&#1091;&#1083;&#1100;&#1089;_2024.docx" TargetMode="External"/><Relationship Id="rId266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40;&#1051;&#1052;&#1040;&#1047;_2024.docx" TargetMode="External"/><Relationship Id="rId30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62;&#1077;&#1085;&#1090;&#1088;%20&#1088;&#1072;&#1079;&#1074;&#1080;&#1090;&#1080;&#1103;%20&#1073;&#1080;&#1079;&#1085;&#1077;&#1089;&#1072;.docx" TargetMode="External"/><Relationship Id="rId10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1_&#1047;&#1077;&#1084;&#1077;&#1083;&#1100;&#1085;&#1099;&#1077;%20&#1091;&#1095;&#1072;&#1089;&#1090;&#1082;&#1080;_&#1057;&#1072;&#1083;&#1102;&#1090;.docx" TargetMode="External"/><Relationship Id="rId126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53;&#1048;&#1048;&#1056;_2024.docx" TargetMode="External"/><Relationship Id="rId14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47;&#1077;&#1084;&#1077;&#1083;&#1100;&#1085;&#1099;&#1077;%20&#1091;&#1095;&#1072;&#1089;&#1090;&#1082;&#1080;_&#1061;&#1083;&#1077;&#1073;&#1086;&#1079;&#1072;&#1074;&#1086;&#1076;%2024.docx" TargetMode="External"/><Relationship Id="rId16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5\&#1054;&#1050;&#1057;_&#1055;&#1086;&#1083;&#1102;&#1089;&#1058;&#1055;.docx" TargetMode="External"/><Relationship Id="rId51" Type="http://schemas.openxmlformats.org/officeDocument/2006/relationships/hyperlink" Target="file:///\\CLFS03\..\..\Desktop\Content.Outlook\KVHAQE55\&#1054;&#1050;&#1057;_&#1055;&#1088;&#1086;&#1083;&#1077;&#1090;&#1072;&#1088;&#1077;&#1094;.docx" TargetMode="External"/><Relationship Id="rId7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1\&#1054;&#1050;&#1057;_%20&#1057;&#1090;&#1072;&#1083;&#1100;&#1084;&#1086;&#1085;&#1090;&#1072;&#1078;.docx" TargetMode="External"/><Relationship Id="rId9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2;&#1080;&#1082;&#1072;%20&#1052;&#1077;&#1088;&#1072;_2024.docx" TargetMode="External"/><Relationship Id="rId189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7;&#1090;&#1088;&#1086;&#1075;&#1080;&#1085;&#1086;.docx" TargetMode="External"/><Relationship Id="rId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1;&#1047;22.docx" TargetMode="External"/><Relationship Id="rId21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0;&#1083;&#1084;&#1072;&#1079;-&#1040;&#1085;&#1090;&#1077;&#1081;.docx" TargetMode="External"/><Relationship Id="rId235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40;&#1054;%20&#1061;&#1051;&#1045;&#1041;&#1054;&#1047;&#1040;&#1042;&#1054;&#1044;%20&#8470;28_2024.docx" TargetMode="External"/><Relationship Id="rId256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52;&#1069;&#1047;.docx" TargetMode="External"/><Relationship Id="rId277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54;&#1044;&#1050;_2025.docx" TargetMode="External"/><Relationship Id="rId116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1;&#1072;&#1084;&#1073;&#1091;&#1084;&#1080;&#1079;.docx" TargetMode="External"/><Relationship Id="rId13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1\&#1054;&#1050;&#1057;_&#1057;&#1086;&#1102;&#1079;&#1084;&#1091;&#1083;&#1100;&#1090;&#1092;&#1080;&#1083;&#1100;&#1084;.docx" TargetMode="External"/><Relationship Id="rId158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47;&#1077;&#1084;&#1077;&#1083;&#1100;&#1085;&#1099;&#1077;%20&#1091;&#1095;&#1072;&#1089;&#1090;&#1082;&#1080;_&#1052;&#1086;&#1089;&#1082;&#1072;&#1073;&#1077;&#1083;&#1100;&#1084;&#1077;&#1090;_2024.docx" TargetMode="External"/><Relationship Id="rId2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9;&#1076;&#1072;&#1088;&#1085;&#1080;&#1094;&#1072;.docx" TargetMode="External"/><Relationship Id="rId41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42;&#1057;&#1045;&#1056;&#1054;&#1057;&#1057;&#1048;&#1049;&#1057;&#1050;&#1048;&#1049;%20&#1044;&#1042;&#1040;&#1046;&#1044;&#1067;%20&#1054;&#1056;&#1044;&#1045;&#1053;&#1040;%20&#1058;&#1056;&#1059;&#1044;&#1054;&#1042;&#1054;&#1043;&#1054;%20&#1050;&#1056;&#1040;&#1057;&#1053;&#1054;&#1043;&#1054;%20&#1047;&#1053;&#1040;&#1052;&#1045;&#1053;&#1048;%20&#1058;&#1045;&#1055;&#1051;&#1054;&#1058;&#1045;&#1061;&#1053;&#1048;&#1063;&#1045;&#1057;&#1050;&#1048;&#1049;%20&#1053;&#1040;&#1059;&#1063;&#1053;&#1054;-%20&#1048;&#1057;&#1057;&#1051;&#1045;&#1044;&#1054;&#1042;&#1040;&#1058;&#1045;&#1051;&#1068;&#1057;&#1050;&#1048;&#1049;%20&#1048;&#1053;&#1057;&#1058;&#1048;&#1058;&#1059;&#1058;.docx" TargetMode="External"/><Relationship Id="rId6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26%20-%20&#1044;&#1057;&#1050;\&#1047;&#1077;&#1084;&#1077;&#1083;&#1100;&#1085;&#1099;&#1077;%20&#1091;&#1095;&#1072;&#1089;&#1090;&#1082;&#1080;_&#1044;&#1057;&#1050;.docx" TargetMode="External"/><Relationship Id="rId8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4_&#1047;&#1077;&#1084;&#1077;&#1083;&#1100;&#1085;&#1099;&#1077;%20&#1091;&#1095;&#1072;&#1089;&#1090;&#1082;&#1080;_&#1054;&#1047;&#1041;&#1048;.docx" TargetMode="External"/><Relationship Id="rId17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1\&#1054;&#1050;&#1057;_&#1058;&#1077;&#1093;&#1085;&#1086;&#1087;&#1072;&#1088;&#1082;%20&#1053;&#1072;&#1075;&#1072;&#1090;&#1080;&#1085;&#1086;.docx" TargetMode="External"/><Relationship Id="rId190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8\&#1054;&#1050;&#1057;_&#1058;&#1077;&#1093;&#1085;&#1086;&#1087;&#1072;&#1088;&#1082;%20&#1057;&#1090;&#1088;&#1086;&#1075;&#1080;&#1085;&#1086;_2024.docx" TargetMode="External"/><Relationship Id="rId20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47;&#1077;&#1084;&#1077;&#1083;&#1100;&#1085;&#1099;&#1077;%20&#1091;&#1095;&#1072;&#1089;&#1090;&#1082;&#1080;_&#1052;&#1048;&#1069;&#1040;.docx" TargetMode="External"/><Relationship Id="rId22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7;&#1086;&#1102;&#1079;.docx" TargetMode="External"/><Relationship Id="rId246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48;&#1084;&#1087;&#1091;&#1083;&#1100;&#1089;_2024.docx" TargetMode="External"/><Relationship Id="rId267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40;&#1051;&#1052;&#1040;&#1047;_2024.docx" TargetMode="External"/><Relationship Id="rId10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1_&#1054;&#1050;&#1057;_&#1057;&#1072;&#1083;&#1102;&#1090;.docx" TargetMode="External"/><Relationship Id="rId127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41;&#1088;&#1091;&#1082;&#1072;_2024.docx" TargetMode="External"/><Relationship Id="rId10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-9\&#1047;&#1077;&#1084;&#1077;&#1083;&#1100;&#1085;&#1099;&#1077;%20&#1091;&#1095;&#1072;&#1089;&#1090;&#1082;&#1080;_&#1042;&#1086;&#1076;&#1085;&#1099;&#1081;%20&#1089;&#1090;&#1072;&#1076;&#1080;&#1086;&#1085;.docx" TargetMode="External"/><Relationship Id="rId31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6;&#1080;&#1082;&#1086;&#1088;.docx" TargetMode="External"/><Relationship Id="rId52" Type="http://schemas.openxmlformats.org/officeDocument/2006/relationships/hyperlink" Target="file:///\\CLFS03\..\..\Desktop\Content.Outlook\KVHAQE55\&#1047;&#1077;&#1084;&#1077;&#1083;&#1100;&#1085;&#1099;&#1077;%20&#1091;&#1095;&#1072;&#1089;&#1090;&#1082;&#1080;_%20&#1055;&#1088;&#1086;&#1083;&#1077;&#1090;&#1072;&#1088;&#1077;&#1094;.docx" TargetMode="External"/><Relationship Id="rId7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2\&#1047;&#1077;&#1084;&#1077;&#1083;&#1100;&#1085;&#1099;&#1077;%20&#1091;&#1095;&#1072;&#1089;&#1090;&#1082;&#1080;_&#1052;&#1086;&#1090;&#1077;&#1082;.docx" TargetMode="External"/><Relationship Id="rId9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35\&#1054;&#1050;&#1057;_&#1043;&#1080;&#1076;&#1088;&#1086;&#1084;&#1072;&#1096;.docx" TargetMode="External"/><Relationship Id="rId14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1;&#1077;&#1079;%20&#1083;&#1100;&#1075;&#1086;&#1090;\&#1054;&#1050;&#1057;_&#1061;&#1083;&#1077;&#1073;&#1086;&#1079;&#1072;&#1074;&#1086;&#1076;%2024.docx" TargetMode="External"/><Relationship Id="rId16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50;&#1091;&#1088;&#1095;&#1072;&#1090;&#1086;&#1074;&#1089;&#1082;&#1080;&#1081;.docx" TargetMode="External"/><Relationship Id="rId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0;&#1088;&#1072;&#1089;&#1085;&#1099;&#1081;%20&#1054;&#1082;&#1090;&#1103;&#1073;&#1088;&#1100;.docx" TargetMode="External"/><Relationship Id="rId18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54;&#1050;&#1057;_&#1040;&#1040;&#1058;_.docx" TargetMode="External"/><Relationship Id="rId21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54;&#1050;&#1057;_&#1040;&#1083;&#1084;&#1072;&#1079;-&#1040;&#1085;&#1090;&#1077;&#1081;.docx" TargetMode="External"/><Relationship Id="rId236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%20&#1040;&#1054;%20&#1061;&#1051;&#1045;&#1041;&#1054;&#1047;&#1040;&#1042;&#1054;&#1044;%20&#8470;28_2024.docx" TargetMode="External"/><Relationship Id="rId257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54;&#1050;&#1057;_&#1052;&#1069;&#1047;.docx" TargetMode="External"/><Relationship Id="rId278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40;&#1101;&#1088;&#1086;&#1101;&#1083;&#1077;&#1082;&#1090;&#1088;&#1086;&#1084;&#1072;&#1096;_2025.docx" TargetMode="External"/><Relationship Id="rId42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8;&#1045;&#1052;&#1055;.docx" TargetMode="External"/><Relationship Id="rId8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5\&#1054;&#1050;&#1057;_&#1069;&#1083;&#1077;&#1088;&#1086;&#1085;.docx" TargetMode="External"/><Relationship Id="rId13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2\&#1047;&#1059;_&#1069;&#1083;&#1084;&#1072;.docx" TargetMode="External"/><Relationship Id="rId19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63\&#1047;&#1077;&#1084;&#1077;&#1083;&#1100;&#1085;&#1099;&#1077;%20&#1091;&#1095;&#1072;&#1089;&#1090;&#1082;&#1080;_&#1052;&#1069;&#1051;.docx" TargetMode="External"/><Relationship Id="rId20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0\&#1054;&#1050;&#1057;_&#1052;&#1048;&#1069;&#1040;.docx" TargetMode="External"/><Relationship Id="rId247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56;&#1077;&#1075;&#1080;&#1086;&#1085;_2024.docx" TargetMode="External"/><Relationship Id="rId10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43\&#1047;&#1077;&#1084;&#1077;&#1083;&#1100;&#1085;&#1099;&#1077;%20&#1091;&#1095;&#1072;&#1089;&#1090;&#1082;&#1080;_&#1055;&#1077;&#1088;&#1074;&#1077;&#1085;&#1089;&#1090;&#1074;&#1086;&#1090;&#1086;&#1088;&#1075;.docx" TargetMode="External"/><Relationship Id="rId11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76\&#1054;&#1050;&#1057;_&#1042;&#1086;&#1076;&#1085;&#1099;&#1081;%20&#1089;&#1090;&#1072;&#1076;&#1080;&#1086;&#1085;_2024.docx" TargetMode="External"/><Relationship Id="rId53" Type="http://schemas.openxmlformats.org/officeDocument/2006/relationships/hyperlink" Target="file:///\\CLFS03\..\..\Desktop\Content.Outlook\KVHAQE55\&#1047;&#1077;&#1084;&#1077;&#1083;&#1100;&#1085;&#1099;&#1077;%20&#1091;&#1095;&#1072;&#1089;&#1090;&#1082;&#1080;_%20&#1040;&#1040;&#1058;.docx" TargetMode="External"/><Relationship Id="rId14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6\&#1047;&#1077;&#1084;&#1077;&#1083;&#1100;&#1085;&#1099;&#1077;%20&#1091;&#1095;&#1072;&#1089;&#1090;&#1082;&#1080;_&#1041;&#1080;&#1085;&#1085;&#1086;&#1092;&#1072;&#1088;&#1084;.docx" TargetMode="External"/><Relationship Id="rId95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Content.Outlook\&#1052;&#1042;&#1050;%2035\&#1054;&#1050;&#1057;_&#1058;&#1091;&#1087;&#1086;&#1083;&#1077;&#1074;.docx" TargetMode="External"/><Relationship Id="rId16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53\&#1047;&#1077;&#1084;&#1077;&#1083;&#1100;&#1085;&#1099;&#1077;%20&#1091;&#1095;&#1072;&#1089;&#1090;&#1082;&#1080;_&#1042;&#1053;&#1048;&#1048;&#1040;&#1052;.docx" TargetMode="External"/><Relationship Id="rId21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6.%20&#1056;&#1077;&#1077;&#1089;&#1090;&#1088;%20&#1057;&#1074;&#1086;&#1076;\&#1052;&#1042;&#1050;%2074\&#1047;&#1077;&#1084;&#1077;&#1083;&#1100;&#1085;&#1099;&#1077;%20&#1091;&#1095;&#1072;&#1089;&#1090;&#1082;&#1080;_&#1043;&#1069;&#1057;-2_2024.docx" TargetMode="External"/><Relationship Id="rId258" Type="http://schemas.openxmlformats.org/officeDocument/2006/relationships/hyperlink" Target="file:///\\hq.corp.mos.ru\EXT\GAUI\&#1057;&#1086;&#1094;&#1058;&#1088;&#1072;&#1085;&#1089;&#1055;&#1088;&#1086;&#1084;\&#1044;&#1088;&#1091;&#1078;&#1080;&#1085;&#1080;&#1085;&#1072;\&#1055;&#1088;&#1086;&#1084;&#1082;&#1086;&#1084;&#1087;&#1083;&#1077;&#1082;&#1089;\6.%20&#1056;&#1077;&#1077;&#1089;&#1090;&#1088;%20&#1057;&#1074;&#1086;&#1076;\&#1052;&#1042;&#1050;%2080\&#1047;&#1077;&#1084;&#1077;&#1083;&#1100;&#1085;&#1099;&#1077;%20&#1091;&#1095;&#1072;&#1089;&#1090;&#1082;&#1080;_&#1047;&#1048;&#1051;_2024.docx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7;&#1074;&#1103;&#1079;&#1100;&#1089;&#1090;&#1088;&#1086;&#1081;&#1076;&#1077;&#1090;&#1072;&#1083;&#1100;.docx" TargetMode="External"/><Relationship Id="rId117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69;&#1085;&#1077;&#1088;&#1075;&#1086;&#1101;&#1089;&#1090;&#1077;&#1081;&#1090;1.docx" TargetMode="External"/><Relationship Id="rId2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42;&#1099;&#1084;&#1087;&#1077;&#1083;.docx" TargetMode="External"/><Relationship Id="rId4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40;&#1054;%20&#1053;&#1048;&#1050;&#1048;&#1069;&#1058;.docx" TargetMode="External"/><Relationship Id="rId4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40;&#1054;%20&#1052;&#1058;&#1047;%20&#1058;&#1056;&#1040;&#1053;&#1057;&#1052;&#1040;&#1064;.docx" TargetMode="External"/><Relationship Id="rId6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3;&#1048;&#1048;&#1057;&#1057;&#1059;.docx" TargetMode="External"/><Relationship Id="rId6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7;&#1077;&#1088;&#1074;&#1100;&#1077;.docx" TargetMode="External"/><Relationship Id="rId8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3;&#1069;&#1057;-2\&#1054;&#1050;&#1057;_&#1043;&#1069;&#1057;-2.docx" TargetMode="External"/><Relationship Id="rId8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1_&#1047;&#1077;&#1084;&#1077;&#1083;&#1100;&#1085;&#1099;&#1077;%20&#1091;&#1095;&#1072;&#1089;&#1090;&#1082;&#1080;_&#1057;&#1072;&#1083;&#1102;&#1090;.docx" TargetMode="External"/><Relationship Id="rId112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4;&#1090;&#1088;&#1072;&#1076;&#1085;&#1086;&#1077;.docx" TargetMode="External"/><Relationship Id="rId1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61;&#1047;24.docx" TargetMode="External"/><Relationship Id="rId10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2;&#1086;&#1076;&#1091;&#1083;&#1100;.docx" TargetMode="External"/><Relationship Id="rId1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1;&#1047;22.docx" TargetMode="External"/><Relationship Id="rId3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5;&#1040;&#1054;%20&#1053;&#1055;&#1054;%20&#1053;&#1040;&#1059;&#1050;&#1040;.docx" TargetMode="External"/><Relationship Id="rId3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%20&#1054;&#1040;&#1054;%20&#1053;&#1055;&#1054;%20&#1043;&#1048;&#1044;&#1056;&#1054;&#1052;&#1040;&#1064;.docx" TargetMode="External"/><Relationship Id="rId5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40;&#1054;%20&#1062;&#1040;&#1056;&#1048;&#1062;&#1067;&#1053;&#1054;.docx" TargetMode="External"/><Relationship Id="rId5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7;&#1086;&#1102;&#1079;.docx" TargetMode="External"/><Relationship Id="rId7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3;&#1048;&#1048;&#1057;&#1057;&#1059;.docx" TargetMode="External"/><Relationship Id="rId7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7;&#1077;&#1088;&#1074;&#1100;&#1077;.docx" TargetMode="External"/><Relationship Id="rId10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0;&#1086;&#1083;&#1086;&#1084;&#1077;&#1085;&#1089;&#1082;&#1080;&#1081;.docx" TargetMode="External"/><Relationship Id="rId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2;&#1053;&#1048;&#1056;&#1054;.docx" TargetMode="External"/><Relationship Id="rId9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1_&#1054;&#1050;&#1057;_&#1057;&#1072;&#1083;&#1102;&#1090;.docx" TargetMode="External"/><Relationship Id="rId9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5_&#1047;&#1077;&#1084;&#1077;&#1083;&#1100;&#1085;&#1099;&#1077;%20&#1091;&#1095;&#1072;&#1089;&#1090;&#1082;&#1080;_&#1048;&#1089;&#1090;%20&#1041;&#1086;&#1083;&#1090;.docx" TargetMode="External"/><Relationship Id="rId2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42;&#1099;&#1084;&#1087;&#1077;&#1083;.docx" TargetMode="External"/><Relationship Id="rId2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44;&#1091;&#1093;&#1086;&#1074;&#1072;.docx" TargetMode="External"/><Relationship Id="rId4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71;&#1042;&#1041;&#1044;&#187;.docx" TargetMode="External"/><Relationship Id="rId4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%20&#1054;&#1040;&#1054;%20&#1052;&#1058;&#1047;%20&#1058;&#1056;&#1040;&#1053;&#1057;&#1052;&#1040;&#1064;.docx" TargetMode="External"/><Relationship Id="rId6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5;&#1086;&#1083;&#1102;&#1089;.docx" TargetMode="External"/><Relationship Id="rId6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41;&#1086;&#1083;&#1100;&#1096;&#1077;&#1074;&#1080;&#1095;&#1082;&#1072;.docx" TargetMode="External"/><Relationship Id="rId113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4;&#1090;&#1088;&#1072;&#1076;&#1085;&#1086;&#1077;.docx" TargetMode="External"/><Relationship Id="rId118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2;&#1086;&#1089;&#1082;&#1074;&#1072;.docx" TargetMode="External"/><Relationship Id="rId8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41;&#1086;&#1083;&#1100;&#1096;&#1077;&#1074;&#1080;&#1095;&#1082;&#1072;.docx" TargetMode="External"/><Relationship Id="rId8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5\&#1047;&#1077;&#1084;&#1077;&#1083;&#1100;&#1085;&#1099;&#1077;%20&#1091;&#1095;&#1072;&#1089;&#1090;&#1082;&#1080;_&#1069;&#1083;&#1077;&#1088;&#1086;&#1085;.docx" TargetMode="External"/><Relationship Id="rId1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1;&#1047;22.docx" TargetMode="External"/><Relationship Id="rId1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2;&#1052;&#1050;3.docx" TargetMode="External"/><Relationship Id="rId3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041;&#1056;&#1055;&#1048;.docx" TargetMode="External"/><Relationship Id="rId3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4;&#1040;&#1054;%20&#1053;&#1055;&#1054;%20&#1043;&#1048;&#1044;&#1056;&#1054;&#1052;&#1040;&#1064;.docx" TargetMode="External"/><Relationship Id="rId5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6;&#1072;&#1076;&#1080;&#1086;&#1092;&#1080;&#1079;&#1080;&#1082;&#1072;.docx" TargetMode="External"/><Relationship Id="rId10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43;&#1072;&#1079;&#1090;&#1088;&#1091;&#1073;&#1087;&#1083;&#1072;&#1089;&#1090;.docx" TargetMode="External"/><Relationship Id="rId108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1;&#1072;&#1084;&#1073;&#1091;&#1084;&#1080;&#1079;.docx" TargetMode="External"/><Relationship Id="rId5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54;&#1040;&#1054;%20&#1062;&#1040;&#1056;&#1048;&#1062;&#1067;&#1053;&#1054;.docx" TargetMode="External"/><Relationship Id="rId7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2;&#1060;&#1060;.docx" TargetMode="External"/><Relationship Id="rId7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5;&#1086;&#1083;&#1102;&#1089;.docx" TargetMode="External"/><Relationship Id="rId9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3_&#1047;&#1077;&#1084;&#1077;&#1083;&#1100;&#1085;&#1099;&#1077;%20&#1091;&#1095;&#1072;&#1089;&#1090;&#1082;&#1080;_&#1052;&#1086;&#1089;&#1082;&#1086;&#1074;&#1089;&#1082;&#1080;&#1081;%20&#1101;&#1085;&#1076;&#1086;&#1082;&#1088;&#1080;&#1085;&#1085;&#1099;&#1081;.docx" TargetMode="External"/><Relationship Id="rId9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5_&#1054;&#1050;&#1057;_&#1048;&#1089;&#1090;%20&#1041;&#1086;&#1083;&#1090;.docx" TargetMode="External"/><Relationship Id="rId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1;&#1072;&#1084;&#1080;&#1083;&#1100;&#1090;&#1086;&#1085;.docx" TargetMode="External"/><Relationship Id="rId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42;&#1053;&#1048;&#1056;&#1054;.docx" TargetMode="External"/><Relationship Id="rId2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40;&#1101;&#1088;&#1086;&#1101;&#1083;&#1077;&#1082;&#1090;&#1088;&#1086;&#1084;&#1072;&#1096;.docx" TargetMode="External"/><Relationship Id="rId2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44;&#1091;&#1093;&#1086;&#1074;&#1072;.docx" TargetMode="External"/><Relationship Id="rId4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54;&#1054;%20&#1044;&#1099;&#1084;&#1086;&#1074;&#1089;&#1082;&#1086;&#1077;%20&#1082;&#1086;&#1083;&#1073;&#1072;&#1089;&#1085;&#1086;&#1077;%20&#1087;&#1088;&#1086;&#1080;&#1079;&#1074;&#1086;&#1076;&#1089;&#1090;&#1074;&#1086;.docx" TargetMode="External"/><Relationship Id="rId114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1;&#1072;&#1073;&#1072;&#1077;&#1074;&#1089;&#1082;&#1080;&#1081;.docx" TargetMode="External"/><Relationship Id="rId119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2;&#1086;&#1089;&#1082;&#1074;&#1072;.docx" TargetMode="External"/><Relationship Id="rId4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40;&#1054;%20&#1042;&#1041;&#1044;.docx" TargetMode="External"/><Relationship Id="rId6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6;&#1072;&#1076;&#1080;&#1086;&#1092;&#1080;&#1079;&#1080;&#1082;&#1072;.docx" TargetMode="External"/><Relationship Id="rId6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0;&#1091;&#1088;&#1095;&#1072;&#1090;&#1086;&#1074;&#1089;&#1082;&#1080;&#1081;.docx" TargetMode="External"/><Relationship Id="rId8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2;&#1060;&#1060;.docx" TargetMode="External"/><Relationship Id="rId8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5\&#1054;&#1050;&#1057;_&#1069;&#1083;&#1077;&#1088;&#1086;&#1085;.docx" TargetMode="External"/><Relationship Id="rId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\&#1054;&#1050;&#1057;_&#1040;&#1074;&#1072;&#1085;&#1075;&#1072;&#1088;&#1076;.docx" TargetMode="External"/><Relationship Id="rId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0;&#1075;&#1072;&#1090;.docx" TargetMode="External"/><Relationship Id="rId1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0;&#1088;&#1072;&#1089;&#1085;&#1099;&#1081;%20&#1054;&#1082;&#1090;&#1103;&#1073;&#1088;&#1100;.docx" TargetMode="External"/><Relationship Id="rId1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2;&#1052;&#1050;3.docx" TargetMode="External"/><Relationship Id="rId3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40;&#1054;%20&#1053;&#1055;&#1050;%20&#1053;&#1048;&#1048;&#1044;&#1040;&#1056;.docx" TargetMode="External"/><Relationship Id="rId109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1;&#1072;&#1084;&#1073;&#1091;&#1084;&#1080;&#1079;.docx" TargetMode="External"/><Relationship Id="rId3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40;&#1054;%20&#1041;&#1056;&#1055;&#1048;.docx" TargetMode="External"/><Relationship Id="rId5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%20&#1054;&#1054;&#1054;%20&#1044;&#1099;&#1084;&#1086;&#1074;&#1089;&#1082;&#1086;&#1077;%20&#1082;&#1086;&#1083;&#1073;&#1072;&#1089;&#1085;&#1086;&#1077;%20&#1087;&#1088;&#1086;&#1080;&#1079;&#1074;&#1086;&#1076;&#1089;&#1090;&#1074;&#1086;.docx" TargetMode="External"/><Relationship Id="rId5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8;&#1084;&#1087;&#1091;&#1083;&#1100;&#1089;.docx" TargetMode="External"/><Relationship Id="rId7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0;&#1091;&#1088;&#1095;&#1072;&#1090;&#1086;&#1074;&#1089;&#1082;&#1080;&#1081;.docx" TargetMode="External"/><Relationship Id="rId9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6\&#1047;&#1077;&#1084;&#1077;&#1083;&#1100;&#1085;&#1099;&#1077;%20&#1091;&#1095;&#1072;&#1089;&#1090;&#1082;&#1080;_&#1058;&#1077;&#1093;&#1085;&#1086;&#1087;&#1086;&#1083;&#1080;&#1089;%20&#1052;&#1086;&#1089;&#1082;&#1074;&#1072;.docx" TargetMode="External"/><Relationship Id="rId10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7;&#1055;&#1055;.docx" TargetMode="External"/><Relationship Id="rId120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7;&#1082;&#1086;&#1083;&#1082;&#1086;&#1074;&#1086;.docx" TargetMode="External"/><Relationship Id="rId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62;&#1053;&#1048;&#1048;&#1058;&#1052;&#1040;&#1064;.docx" TargetMode="External"/><Relationship Id="rId7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2;&#1072;&#1082;&#1080;&#1079;.docx" TargetMode="External"/><Relationship Id="rId9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3_&#1054;&#1050;&#1057;_&#1052;&#1086;&#1089;&#1082;&#1086;&#1074;&#1089;&#1082;&#1080;&#1081;%20&#1101;&#1085;&#1076;&#1086;&#1082;&#1088;&#1080;&#1085;&#1085;&#1099;&#1081;.docx" TargetMode="External"/><Relationship Id="rId2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1;&#1072;&#1084;&#1080;&#1083;&#1100;&#1090;&#1086;&#1085;.docx" TargetMode="External"/><Relationship Id="rId2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42;&#1086;&#1076;&#1085;&#1099;&#1081;%20&#1089;&#1090;&#1072;&#1076;&#1080;&#1086;&#1085;.docx" TargetMode="External"/><Relationship Id="rId2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40;&#1101;&#1088;&#1086;&#1101;&#1083;&#1077;&#1082;&#1090;&#1088;&#1086;&#1084;&#1072;&#1096;.docx" TargetMode="External"/><Relationship Id="rId4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54;&#1040;&#1054;%20&#1053;&#1055;&#1050;%20&#1053;&#1048;&#1048;&#1044;&#1040;&#1056;.docx" TargetMode="External"/><Relationship Id="rId4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061;&#1051;&#1045;&#1041;&#1054;&#1047;&#1040;&#1042;&#1054;&#1044;%20&#8470;28.docx" TargetMode="External"/><Relationship Id="rId6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63;&#1077;&#1088;&#1077;&#1084;&#1091;&#1096;&#1082;&#1080;.docx" TargetMode="External"/><Relationship Id="rId87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2_&#1047;&#1077;&#1084;&#1077;&#1083;&#1100;&#1085;&#1099;&#1077;%20&#1091;&#1095;&#1072;&#1089;&#1090;&#1082;&#1080;_&#1057;&#1090;&#1072;&#1088;&#1090;.docx" TargetMode="External"/><Relationship Id="rId110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7;&#1083;&#1072;&#1074;&#1072;%201.docx" TargetMode="External"/><Relationship Id="rId115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1;&#1072;&#1073;&#1072;&#1077;&#1074;&#1089;&#1082;&#1080;&#1081;.docx" TargetMode="External"/><Relationship Id="rId6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1;&#1069;&#1052;&#1047;.docx" TargetMode="External"/><Relationship Id="rId8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2;&#1072;&#1082;&#1080;&#1079;.docx" TargetMode="External"/><Relationship Id="rId19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60;&#1080;&#1079;&#1090;&#1077;&#1093;.docx" TargetMode="External"/><Relationship Id="rId14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50;&#1088;&#1072;&#1089;&#1085;&#1099;&#1081;%20&#1054;&#1082;&#1090;&#1103;&#1073;&#1088;&#1100;.docx" TargetMode="External"/><Relationship Id="rId3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42;&#1086;&#1076;&#1085;&#1099;&#1081;%20&#1089;&#1090;&#1072;&#1076;&#1080;&#1086;&#1085;.docx" TargetMode="External"/><Relationship Id="rId3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%20&#1047;&#1040;&#1054;%20&#1055;&#1040;&#1056;&#1058;&#1053;&#1045;&#1056;%20&#1060;.docx" TargetMode="External"/><Relationship Id="rId5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&#1048;&#1084;&#1087;&#1091;&#1083;&#1100;&#1089;.docx" TargetMode="External"/><Relationship Id="rId7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63;&#1077;&#1088;&#1077;&#1084;&#1091;&#1096;&#1082;&#1080;.docx" TargetMode="External"/><Relationship Id="rId10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0;&#1086;&#1083;&#1086;&#1084;&#1077;&#1085;&#1089;&#1082;&#1080;&#1081;.docx" TargetMode="External"/><Relationship Id="rId105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7;&#1055;&#1055;.docx" TargetMode="External"/><Relationship Id="rId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62;&#1053;&#1048;&#1048;&#1058;&#1052;&#1040;&#1064;.docx" TargetMode="External"/><Relationship Id="rId5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4;&#1040;&#1054;%20&#1063;&#1052;&#1055;&#1047;.docx" TargetMode="External"/><Relationship Id="rId7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1;&#1069;&#1052;&#1047;.docx" TargetMode="External"/><Relationship Id="rId93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4_&#1047;&#1077;&#1084;&#1077;&#1083;&#1100;&#1085;&#1099;&#1077;%20&#1091;&#1095;&#1072;&#1089;&#1090;&#1082;&#1080;_&#1054;&#1047;&#1041;&#1048;.docx" TargetMode="External"/><Relationship Id="rId9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0;&#1072;&#1083;&#1080;&#1073;&#1088;.docx" TargetMode="External"/><Relationship Id="rId121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7;&#1082;&#1086;&#1083;&#1082;&#1086;&#1074;&#1086;.docx" TargetMode="External"/><Relationship Id="rId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\&#1047;&#1077;&#1084;&#1077;&#1083;&#1100;&#1085;&#1099;&#1077;%20&#1091;&#1095;&#1072;&#1089;&#1090;&#1082;&#1080;_&#1040;&#1074;&#1072;&#1085;&#1075;&#1072;&#1088;&#1076;.docx" TargetMode="External"/><Relationship Id="rId2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57;&#1074;&#1103;&#1079;&#1100;&#1089;&#1090;&#1088;&#1086;&#1081;&#1076;&#1077;&#1090;&#1072;&#1083;&#1100;.docx" TargetMode="External"/><Relationship Id="rId4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40;&#1054;%20&#1061;&#1051;&#1045;&#1041;&#1054;&#1047;&#1040;&#1042;&#1054;&#1044;%20&#8470;28.docx" TargetMode="External"/><Relationship Id="rId6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9;&#1076;&#1072;&#1088;&#1085;&#1080;&#1094;&#1072;.docx" TargetMode="External"/><Relationship Id="rId116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69;&#1085;&#1077;&#1088;&#1075;&#1086;&#1101;&#1089;&#1090;&#1077;&#1081;&#1090;1.docx" TargetMode="External"/><Relationship Id="rId20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54;&#1050;&#1057;_&#1060;&#1080;&#1079;&#1090;&#1077;&#1093;.docx" TargetMode="External"/><Relationship Id="rId4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40;&#1054;%20&#1053;&#1048;&#1050;&#1048;&#1069;&#1058;.docx" TargetMode="External"/><Relationship Id="rId6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47;&#1077;&#1084;&#1077;&#1083;&#1100;&#1085;&#1099;&#1077;%20&#1091;&#1095;&#1072;&#1089;&#1090;&#1082;&#1080;_&#1057;&#1042;&#1071;&#1047;&#1068;%20&#1048;&#1053;&#1046;&#1048;&#1053;&#1048;&#1056;&#1048;&#1053;&#1043;.docx" TargetMode="External"/><Relationship Id="rId8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3;&#1069;&#1057;-2\&#1047;&#1077;&#1084;&#1077;&#1083;&#1100;&#1085;&#1099;&#1077;%20&#1091;&#1095;&#1072;&#1089;&#1090;&#1082;&#1080;_&#1043;&#1069;&#1057;-2.docx" TargetMode="External"/><Relationship Id="rId88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2_&#1054;&#1050;&#1057;_&#1057;&#1090;&#1072;&#1088;&#1090;.docx" TargetMode="External"/><Relationship Id="rId111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7;&#1083;&#1072;&#1074;&#1072;%201.docx" TargetMode="External"/><Relationship Id="rId15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&#1052;&#1042;&#1050;%208-9\&#1047;&#1077;&#1084;&#1077;&#1083;&#1100;&#1085;&#1099;&#1077;%20&#1091;&#1095;&#1072;&#1089;&#1090;&#1082;&#1080;_&#1061;&#1047;24.docx" TargetMode="External"/><Relationship Id="rId36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47;&#1040;&#1054;%20&#1055;&#1040;&#1056;&#1058;&#1053;&#1045;&#1056;%20&#1060;.docx" TargetMode="External"/><Relationship Id="rId57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7;&#1086;&#1102;&#1079;.docx" TargetMode="External"/><Relationship Id="rId106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52;&#1086;&#1076;&#1091;&#1083;&#1100;.docx" TargetMode="External"/><Relationship Id="rId10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40;&#1075;&#1072;&#1090;.docx" TargetMode="External"/><Relationship Id="rId31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47;&#1077;&#1084;&#1077;&#1083;&#1100;&#1085;&#1099;&#1077;%20&#1091;&#1095;&#1072;&#1089;&#1090;&#1082;&#1080;_&#1055;&#1040;&#1054;%20&#1053;&#1055;&#1054;%20&#1053;&#1040;&#1059;&#1050;&#1040;.docx" TargetMode="External"/><Relationship Id="rId52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&#1054;&#1050;&#1057;_%20&#1054;&#1040;&#1054;%20&#171;&#1063;&#1052;&#1055;&#1047;&#187;.docx" TargetMode="External"/><Relationship Id="rId73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7;&#1042;&#1071;&#1047;&#1068;%20&#1048;&#1053;&#1046;&#1048;&#1053;&#1048;&#1056;&#1048;&#1053;&#1043;.docx" TargetMode="External"/><Relationship Id="rId78" Type="http://schemas.openxmlformats.org/officeDocument/2006/relationships/hyperlink" Target="file:///\\CLFS03\..\&#1089;&#1086;&#1094;&#1090;&#1088;&#1072;&#1085;&#1089;&#1087;&#1088;&#1086;&#1084;\&#1044;&#1088;&#1091;&#1078;&#1080;&#1085;&#1080;&#1085;&#1072;\&#1055;&#1088;&#1086;&#1084;&#1082;&#1086;&#1084;&#1087;&#1083;&#1077;&#1082;&#1089;\Content.Outlook\KVHAQE55\&#1054;&#1050;&#1057;_&#1059;&#1076;&#1072;&#1088;&#1085;&#1080;&#1094;&#1072;.docx" TargetMode="External"/><Relationship Id="rId94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4\&#1050;&#1072;&#1088;&#1090;&#1086;&#1095;&#1082;&#1080;\4_&#1054;&#1050;&#1057;_&#1054;&#1047;&#1041;&#1048;.docx" TargetMode="External"/><Relationship Id="rId99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54;&#1050;&#1057;_&#1050;&#1072;&#1083;&#1080;&#1073;&#1088;.docx" TargetMode="External"/><Relationship Id="rId101" Type="http://schemas.openxmlformats.org/officeDocument/2006/relationships/hyperlink" Target="file:///\\Clfs03\&#1089;&#1086;&#1094;&#1090;&#1088;&#1072;&#1085;&#1089;&#1087;&#1088;&#1086;&#1084;\&#1044;&#1088;&#1091;&#1078;&#1080;&#1085;&#1080;&#1085;&#1072;\&#1055;&#1088;&#1086;&#1084;&#1082;&#1086;&#1084;&#1087;&#1083;&#1077;&#1082;&#1089;\&#1040;&#1085;&#1072;&#1083;&#1080;&#1079;%2017122015\&#1054;&#1092;&#1080;&#1094;&#1080;&#1072;&#1083;&#1100;&#1085;&#1099;&#1077;%20&#1079;&#1072;&#1103;&#1074;&#1082;&#1080;%20&#1095;&#1077;&#1088;&#1077;&#1079;%20&#1080;&#1085;&#1074;&#1077;&#1089;&#1090;&#1087;&#1086;&#1088;&#1090;&#1072;&#1083;\&#1056;&#1077;&#1077;&#1089;&#1090;&#1088;%20&#1057;&#1074;&#1086;&#1076;\&#1052;&#1042;&#1050;%2017\&#1047;&#1077;&#1084;&#1077;&#1083;&#1100;&#1085;&#1099;&#1077;%20&#1091;&#1095;&#1072;&#1089;&#1090;&#1082;&#1080;_&#1043;&#1072;&#1079;&#1090;&#1088;&#1091;&#1073;&#1087;&#1083;&#1072;&#1089;&#1090;.docx" TargetMode="External"/><Relationship Id="rId122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62;&#1077;&#1085;&#1090;&#1088;%20&#1088;&#1072;&#1079;&#1074;&#1080;&#1090;&#1080;&#1103;%20&#1073;&#1080;&#1079;&#1085;&#1077;&#1089;&#1072;.docx" TargetMode="External"/><Relationship Id="rId13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8;&#1045;&#1052;&#1055;.docx" TargetMode="External"/><Relationship Id="rId18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53;&#1040;&#1059;&#1063;&#1053;&#1067;&#1049;%20&#1055;&#1040;&#1056;&#1050;%20&#1052;&#1054;&#1057;&#1050;&#1054;&#1042;&#1057;&#1050;&#1054;&#1043;&#1054;%20&#1043;&#1054;&#1057;&#1059;&#1044;&#1040;&#1056;&#1057;&#1058;&#1042;&#1045;&#1053;&#1053;&#1054;&#1043;&#1054;%20&#1059;&#1053;&#1048;&#1042;&#1045;&#1056;&#1057;&#1048;&#1058;&#1045;&#1058;&#1040;%20&#1048;&#1052;&#1045;&#1053;&#1048;%20&#1052;.&#1042;.%20&#1051;&#1054;&#1052;&#1054;&#1053;&#1054;&#1057;&#1054;&#1042;&#1040;.docx" TargetMode="External"/><Relationship Id="rId3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2;&#1043;%20&#1050;&#1086;&#1085;&#1090;&#1091;&#1088;&#1089;.docx" TargetMode="External"/><Relationship Id="rId21" Type="http://schemas.openxmlformats.org/officeDocument/2006/relationships/printerSettings" Target="../printerSettings/printerSettings4.bin"/><Relationship Id="rId7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2;&#1086;&#1089;&#1075;&#1086;&#1088;&#1084;&#1072;&#1096;.docx" TargetMode="External"/><Relationship Id="rId12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42;&#1057;&#1045;&#1056;&#1054;&#1057;&#1057;&#1048;&#1049;&#1057;&#1050;&#1048;&#1049;%20&#1044;&#1042;&#1040;&#1046;&#1044;&#1067;%20&#1054;&#1056;&#1044;&#1045;&#1053;&#1040;%20&#1058;&#1056;&#1059;&#1044;&#1054;&#1042;&#1054;&#1043;&#1054;%20&#1050;&#1056;&#1040;&#1057;&#1053;&#1054;&#1043;&#1054;%20&#1047;&#1053;&#1040;&#1052;&#1045;&#1053;&#1048;%20&#1058;&#1045;&#1055;&#1051;&#1054;&#1058;&#1045;&#1061;&#1053;&#1048;&#1063;&#1045;&#1057;&#1050;&#1048;&#1049;%20&#1053;&#1040;&#1059;&#1063;&#1053;&#1054;-%20&#1048;&#1057;&#1057;&#1051;&#1045;&#1044;&#1054;&#1042;&#1040;&#1058;&#1045;&#1051;&#1068;&#1057;&#1050;&#1048;&#1049;%20&#1048;&#1053;&#1057;&#1058;&#1048;&#1058;&#1059;&#1058;.docx" TargetMode="External"/><Relationship Id="rId17" Type="http://schemas.openxmlformats.org/officeDocument/2006/relationships/hyperlink" Target="file: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3;&#1040;&#1059;&#1063;&#1053;&#1054;-&#1055;&#1056;&#1054;&#1048;&#1047;&#1042;&#1054;&#1044;&#1057;&#1058;&#1042;&#1045;&#1053;&#1053;&#1054;&#1045;%20&#1055;&#1056;&#1045;&#1044;&#1055;&#1056;&#1048;&#1071;&#1058;&#1048;&#1045;%20&#171;&#1057;&#1040;&#1055;&#1060;&#1048;&#1056;.docx" TargetMode="External"/><Relationship Id="rId2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1;&#1080;&#1085;&#1085;&#1086;&#1092;&#1072;&#1088;&#1084;%202.docx" TargetMode="External"/><Relationship Id="rId16" Type="http://schemas.openxmlformats.org/officeDocument/2006/relationships/hyperlink" Target="file: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62;&#1045;&#1053;&#1058;&#1056;&#1040;&#1051;&#1068;&#1053;&#1067;&#1049;%20&#1053;&#1040;&#1059;&#1063;&#1053;&#1054;-&#1048;&#1057;&#1057;&#1051;&#1045;&#1044;&#1054;&#1042;&#1040;&#1058;&#1045;&#1051;&#1068;&#1057;&#1050;&#1048;&#1049;%20&#1048;&#1053;&#1057;&#1058;&#1048;&#1058;&#1059;&#1058;%20&#171;&#1062;&#1048;&#1050;&#1051;&#1054;&#1053;.docx" TargetMode="External"/><Relationship Id="rId20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69;&#1083;&#1084;&#1072;.docx" TargetMode="External"/><Relationship Id="rId1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6;&#1086;&#1090;-&#1092;&#1088;&#1086;&#1085;&#1090;.docx" TargetMode="External"/><Relationship Id="rId6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7;&#1090;&#1088;&#1086;&#1075;&#1080;&#1085;&#1086;.docx" TargetMode="External"/><Relationship Id="rId11" Type="http://schemas.openxmlformats.org/officeDocument/2006/relationships/hyperlink" Target="file://\\clfs03\&#1089;&#1086;&#1094;&#1090;&#1088;&#1072;&#1085;&#1089;&#1087;&#1088;&#1086;&#1084;\&#1044;&#1088;&#1091;&#1078;&#1080;&#1085;&#1080;&#1085;&#1072;\malinskyms\AppData\Local\Microsoft\Windows\Temporary%20Internet%20Files\Content.Outlook\Content.Outlook\Content.Outlook\Content.Outlook\Content.Outlook\Content.Outlook\&#1052;&#1054;&#1057;&#1050;&#1054;&#1042;&#1057;&#1050;&#1048;&#1049;%20&#1055;&#1056;&#1054;&#1052;&#1067;&#1064;&#1051;&#1045;&#1053;&#1053;&#1054;-&#1058;&#1054;&#1056;&#1043;&#1054;&#1042;&#1067;&#1049;%20&#1062;&#1045;&#1053;&#1058;&#1056;%20&#1048;&#1053;&#1058;&#1045;&#1043;&#1056;&#1040;&#1062;&#1048;&#1048;%20&#1048;%20&#1056;&#1040;&#1047;&#1042;&#1048;&#1058;&#1048;&#1071;.docx" TargetMode="External"/><Relationship Id="rId5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5;&#1088;&#1086;&#1089;&#1090;&#1086;&#1088;.docx" TargetMode="External"/><Relationship Id="rId15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8;&#1053;&#1044;&#1059;&#1057;&#1058;&#1056;&#1048;&#1040;&#1051;&#1068;&#1053;&#1067;&#1045;%20&#1059;&#1043;&#1051;&#1045;&#1056;&#1054;&#1044;&#1053;&#1067;&#1045;%20&#1058;&#1045;&#1061;&#1053;&#1054;&#1051;&#1054;&#1043;&#1048;&#1048;.docx" TargetMode="External"/><Relationship Id="rId10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5;&#1091;&#1083;&#1100;&#1089;&#1072;&#1088;.docx" TargetMode="External"/><Relationship Id="rId19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2;&#1048;&#1047;&#1041;&#1040;&#1057;.docx" TargetMode="External"/><Relationship Id="rId4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1;&#1080;&#1086;&#1090;&#1080;&#1082;&#1080;.docx" TargetMode="External"/><Relationship Id="rId9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56;&#1080;&#1082;&#1086;&#1088;.docx" TargetMode="External"/><Relationship Id="rId14" Type="http://schemas.openxmlformats.org/officeDocument/2006/relationships/hyperlink" Target="file:///\\hq.corp.mos.ru\EXT\GAUI\&#1057;&#1086;&#1094;&#1058;&#1088;&#1072;&#1085;&#1089;&#1055;&#1088;&#1086;&#1084;\&#1044;&#1088;&#1091;&#1078;&#1080;&#1085;&#1080;&#1085;&#1072;\malinskyms\AppData\Local\Microsoft\Windows\Temporary%20Internet%20Files\Content.Outlook\Content.Outlook\Content.Outlook\Content.Outlook\Content.Outlook\Content.Outlook\&#1048;&#1090;&#1101;&#1083;&#1084;&#1072;.docx" TargetMode="Externa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O29"/>
  <sheetViews>
    <sheetView workbookViewId="0">
      <selection activeCell="F4" sqref="F4"/>
    </sheetView>
  </sheetViews>
  <sheetFormatPr defaultRowHeight="14.4" outlineLevelCol="1"/>
  <cols>
    <col min="1" max="1" width="6.88671875" customWidth="1"/>
    <col min="2" max="2" width="56" customWidth="1"/>
    <col min="3" max="3" width="31" customWidth="1"/>
    <col min="4" max="4" width="19.33203125" customWidth="1"/>
    <col min="5" max="5" width="15.33203125" customWidth="1"/>
    <col min="6" max="6" width="26.33203125" customWidth="1"/>
    <col min="7" max="7" width="4" customWidth="1"/>
    <col min="8" max="8" width="14.33203125" customWidth="1"/>
    <col min="9" max="9" width="16.5546875" customWidth="1"/>
    <col min="10" max="10" width="20.88671875" customWidth="1"/>
    <col min="11" max="11" width="16.33203125" customWidth="1"/>
    <col min="12" max="12" width="30.33203125" customWidth="1"/>
    <col min="14" max="14" width="34.6640625" hidden="1" customWidth="1" outlineLevel="1"/>
    <col min="15" max="15" width="9.109375" collapsed="1"/>
  </cols>
  <sheetData>
    <row r="1" spans="1:14" ht="18">
      <c r="A1" s="10" t="s">
        <v>33</v>
      </c>
    </row>
    <row r="2" spans="1:14" ht="76.5" customHeight="1">
      <c r="A2" s="1" t="s">
        <v>1</v>
      </c>
      <c r="B2" s="1" t="s">
        <v>2</v>
      </c>
      <c r="C2" s="1" t="s">
        <v>43</v>
      </c>
      <c r="D2" s="1" t="s">
        <v>3</v>
      </c>
      <c r="E2" s="1" t="s">
        <v>4</v>
      </c>
      <c r="F2" s="1" t="s">
        <v>35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46</v>
      </c>
      <c r="N2" s="5" t="s">
        <v>21</v>
      </c>
    </row>
    <row r="3" spans="1:14" ht="49.5" customHeight="1">
      <c r="A3" s="2">
        <v>1</v>
      </c>
      <c r="B3" s="9" t="s">
        <v>0</v>
      </c>
      <c r="C3" s="1" t="s">
        <v>44</v>
      </c>
      <c r="D3" s="4">
        <v>42356</v>
      </c>
      <c r="E3" s="3" t="s">
        <v>5</v>
      </c>
      <c r="F3" s="8">
        <f t="shared" ref="F3:F18" si="0">SUM(H3:K3)</f>
        <v>1</v>
      </c>
      <c r="H3" s="7">
        <v>0.2</v>
      </c>
      <c r="I3" s="7">
        <v>0.2</v>
      </c>
      <c r="J3" s="7">
        <v>0.4</v>
      </c>
      <c r="K3" s="7">
        <v>0.2</v>
      </c>
      <c r="L3" s="2"/>
      <c r="N3" s="3" t="s">
        <v>22</v>
      </c>
    </row>
    <row r="4" spans="1:14" ht="43.2">
      <c r="A4" s="2">
        <f>A3+1</f>
        <v>2</v>
      </c>
      <c r="B4" s="2" t="s">
        <v>6</v>
      </c>
      <c r="C4" s="1" t="s">
        <v>45</v>
      </c>
      <c r="D4" s="4">
        <v>42359</v>
      </c>
      <c r="E4" s="3" t="s">
        <v>5</v>
      </c>
      <c r="F4" s="7">
        <f t="shared" si="0"/>
        <v>0</v>
      </c>
      <c r="H4" s="7" t="s">
        <v>31</v>
      </c>
      <c r="I4" s="7" t="s">
        <v>31</v>
      </c>
      <c r="J4" s="7" t="s">
        <v>31</v>
      </c>
      <c r="K4" s="7" t="s">
        <v>31</v>
      </c>
      <c r="L4" s="2"/>
      <c r="N4" s="3" t="s">
        <v>22</v>
      </c>
    </row>
    <row r="5" spans="1:14" ht="45.75" customHeight="1">
      <c r="A5" s="2">
        <f t="shared" ref="A5:A27" si="1">A4+1</f>
        <v>3</v>
      </c>
      <c r="B5" s="9" t="s">
        <v>7</v>
      </c>
      <c r="C5" s="1" t="s">
        <v>44</v>
      </c>
      <c r="D5" s="4">
        <v>42356</v>
      </c>
      <c r="E5" s="3" t="s">
        <v>5</v>
      </c>
      <c r="F5" s="8">
        <f t="shared" si="0"/>
        <v>1</v>
      </c>
      <c r="H5" s="7">
        <v>0.2</v>
      </c>
      <c r="I5" s="7">
        <v>0.2</v>
      </c>
      <c r="J5" s="7">
        <v>0.4</v>
      </c>
      <c r="K5" s="7">
        <v>0.2</v>
      </c>
      <c r="L5" s="2"/>
      <c r="N5" s="3" t="s">
        <v>20</v>
      </c>
    </row>
    <row r="6" spans="1:14" ht="47.25" customHeight="1">
      <c r="A6" s="2">
        <f t="shared" si="1"/>
        <v>4</v>
      </c>
      <c r="B6" s="9" t="s">
        <v>8</v>
      </c>
      <c r="C6" s="1" t="s">
        <v>44</v>
      </c>
      <c r="D6" s="4">
        <v>42356</v>
      </c>
      <c r="E6" s="3" t="s">
        <v>5</v>
      </c>
      <c r="F6" s="8">
        <f t="shared" si="0"/>
        <v>1</v>
      </c>
      <c r="H6" s="7">
        <v>0.2</v>
      </c>
      <c r="I6" s="7">
        <v>0.2</v>
      </c>
      <c r="J6" s="7">
        <v>0.4</v>
      </c>
      <c r="K6" s="7">
        <v>0.2</v>
      </c>
      <c r="L6" s="2"/>
      <c r="N6" s="3" t="s">
        <v>20</v>
      </c>
    </row>
    <row r="7" spans="1:14" ht="43.2">
      <c r="A7" s="2">
        <f t="shared" si="1"/>
        <v>5</v>
      </c>
      <c r="B7" s="2" t="s">
        <v>9</v>
      </c>
      <c r="C7" s="1" t="s">
        <v>45</v>
      </c>
      <c r="D7" s="4">
        <v>42356</v>
      </c>
      <c r="E7" s="3" t="s">
        <v>5</v>
      </c>
      <c r="F7" s="7">
        <f t="shared" si="0"/>
        <v>0</v>
      </c>
      <c r="H7" s="7" t="s">
        <v>31</v>
      </c>
      <c r="I7" s="7" t="s">
        <v>31</v>
      </c>
      <c r="J7" s="7" t="s">
        <v>31</v>
      </c>
      <c r="K7" s="7" t="s">
        <v>31</v>
      </c>
      <c r="L7" s="2"/>
      <c r="N7" s="3" t="s">
        <v>22</v>
      </c>
    </row>
    <row r="8" spans="1:14" ht="43.2">
      <c r="A8" s="2">
        <f t="shared" si="1"/>
        <v>6</v>
      </c>
      <c r="B8" s="2" t="s">
        <v>10</v>
      </c>
      <c r="C8" s="1" t="s">
        <v>45</v>
      </c>
      <c r="D8" s="4">
        <v>42356</v>
      </c>
      <c r="E8" s="3" t="s">
        <v>5</v>
      </c>
      <c r="F8" s="7">
        <f t="shared" si="0"/>
        <v>0</v>
      </c>
      <c r="H8" s="7" t="s">
        <v>31</v>
      </c>
      <c r="I8" s="7" t="s">
        <v>31</v>
      </c>
      <c r="J8" s="7" t="s">
        <v>31</v>
      </c>
      <c r="K8" s="7" t="s">
        <v>31</v>
      </c>
      <c r="L8" s="2"/>
      <c r="N8" s="3" t="s">
        <v>22</v>
      </c>
    </row>
    <row r="9" spans="1:14" ht="43.2">
      <c r="A9" s="2">
        <f t="shared" si="1"/>
        <v>7</v>
      </c>
      <c r="B9" s="2" t="s">
        <v>11</v>
      </c>
      <c r="C9" s="1" t="s">
        <v>45</v>
      </c>
      <c r="D9" s="4">
        <v>42356</v>
      </c>
      <c r="E9" s="3" t="s">
        <v>5</v>
      </c>
      <c r="F9" s="7">
        <f t="shared" si="0"/>
        <v>0</v>
      </c>
      <c r="H9" s="7" t="s">
        <v>31</v>
      </c>
      <c r="I9" s="7" t="s">
        <v>31</v>
      </c>
      <c r="J9" s="7" t="s">
        <v>31</v>
      </c>
      <c r="K9" s="7" t="s">
        <v>31</v>
      </c>
      <c r="L9" s="2"/>
      <c r="N9" s="3" t="s">
        <v>22</v>
      </c>
    </row>
    <row r="10" spans="1:14" ht="39" customHeight="1">
      <c r="A10" s="2">
        <f t="shared" si="1"/>
        <v>8</v>
      </c>
      <c r="B10" s="9" t="s">
        <v>12</v>
      </c>
      <c r="C10" s="1" t="s">
        <v>44</v>
      </c>
      <c r="D10" s="4">
        <v>42356</v>
      </c>
      <c r="E10" s="3" t="s">
        <v>5</v>
      </c>
      <c r="F10" s="8">
        <f t="shared" si="0"/>
        <v>0.8</v>
      </c>
      <c r="H10" s="7">
        <v>0.2</v>
      </c>
      <c r="I10" s="7">
        <v>0.2</v>
      </c>
      <c r="J10" s="7">
        <v>0.4</v>
      </c>
      <c r="K10" s="7">
        <v>0</v>
      </c>
      <c r="L10" s="2"/>
      <c r="N10" s="3" t="s">
        <v>20</v>
      </c>
    </row>
    <row r="11" spans="1:14">
      <c r="A11" s="2">
        <f t="shared" si="1"/>
        <v>9</v>
      </c>
      <c r="B11" s="2" t="s">
        <v>13</v>
      </c>
      <c r="C11" s="328" t="s">
        <v>14</v>
      </c>
      <c r="D11" s="329"/>
      <c r="E11" s="329"/>
      <c r="F11" s="7">
        <f t="shared" si="0"/>
        <v>0</v>
      </c>
      <c r="H11" s="7" t="s">
        <v>31</v>
      </c>
      <c r="I11" s="7" t="s">
        <v>31</v>
      </c>
      <c r="J11" s="7" t="s">
        <v>31</v>
      </c>
      <c r="K11" s="7" t="s">
        <v>31</v>
      </c>
      <c r="L11" s="2"/>
      <c r="N11" s="3" t="s">
        <v>20</v>
      </c>
    </row>
    <row r="12" spans="1:14" ht="43.2">
      <c r="A12" s="2">
        <f t="shared" si="1"/>
        <v>10</v>
      </c>
      <c r="B12" s="9" t="s">
        <v>15</v>
      </c>
      <c r="C12" s="1" t="s">
        <v>44</v>
      </c>
      <c r="D12" s="4">
        <v>42356</v>
      </c>
      <c r="E12" s="3" t="s">
        <v>5</v>
      </c>
      <c r="F12" s="8">
        <f t="shared" si="0"/>
        <v>1</v>
      </c>
      <c r="H12" s="7">
        <v>0.2</v>
      </c>
      <c r="I12" s="7">
        <v>0.2</v>
      </c>
      <c r="J12" s="7">
        <v>0.4</v>
      </c>
      <c r="K12" s="7">
        <v>0.2</v>
      </c>
      <c r="L12" s="2"/>
      <c r="N12" s="3" t="s">
        <v>22</v>
      </c>
    </row>
    <row r="13" spans="1:14" ht="43.2">
      <c r="A13" s="2">
        <f t="shared" si="1"/>
        <v>11</v>
      </c>
      <c r="B13" s="9" t="s">
        <v>17</v>
      </c>
      <c r="C13" s="1" t="s">
        <v>44</v>
      </c>
      <c r="D13" s="4">
        <v>42356</v>
      </c>
      <c r="E13" s="3" t="s">
        <v>5</v>
      </c>
      <c r="F13" s="8">
        <f t="shared" si="0"/>
        <v>1</v>
      </c>
      <c r="H13" s="7">
        <v>0.2</v>
      </c>
      <c r="I13" s="7">
        <v>0.2</v>
      </c>
      <c r="J13" s="7">
        <v>0.4</v>
      </c>
      <c r="K13" s="7">
        <v>0.2</v>
      </c>
      <c r="L13" s="2"/>
      <c r="N13" s="3" t="s">
        <v>22</v>
      </c>
    </row>
    <row r="14" spans="1:14" ht="43.2">
      <c r="A14" s="2">
        <f t="shared" si="1"/>
        <v>12</v>
      </c>
      <c r="B14" s="9" t="s">
        <v>16</v>
      </c>
      <c r="C14" s="1" t="s">
        <v>44</v>
      </c>
      <c r="D14" s="4">
        <v>42356</v>
      </c>
      <c r="E14" s="3" t="s">
        <v>5</v>
      </c>
      <c r="F14" s="8">
        <f t="shared" si="0"/>
        <v>0.8</v>
      </c>
      <c r="H14" s="7">
        <v>0.2</v>
      </c>
      <c r="I14" s="7">
        <v>0.2</v>
      </c>
      <c r="J14" s="7">
        <v>0.4</v>
      </c>
      <c r="K14" s="7">
        <v>0</v>
      </c>
      <c r="L14" s="2"/>
      <c r="N14" s="3" t="s">
        <v>22</v>
      </c>
    </row>
    <row r="15" spans="1:14" ht="77.25" customHeight="1">
      <c r="A15" s="2">
        <f t="shared" si="1"/>
        <v>13</v>
      </c>
      <c r="B15" s="2" t="s">
        <v>18</v>
      </c>
      <c r="C15" s="1" t="s">
        <v>44</v>
      </c>
      <c r="D15" s="4">
        <v>42356</v>
      </c>
      <c r="E15" s="3" t="s">
        <v>5</v>
      </c>
      <c r="F15" s="8">
        <f t="shared" si="0"/>
        <v>1</v>
      </c>
      <c r="H15" s="7">
        <v>0.2</v>
      </c>
      <c r="I15" s="7">
        <v>0.2</v>
      </c>
      <c r="J15" s="7">
        <v>0.4</v>
      </c>
      <c r="K15" s="7">
        <v>0.2</v>
      </c>
      <c r="L15" s="11" t="s">
        <v>49</v>
      </c>
      <c r="N15" s="3" t="s">
        <v>22</v>
      </c>
    </row>
    <row r="16" spans="1:14" ht="43.2">
      <c r="A16" s="2">
        <f t="shared" si="1"/>
        <v>14</v>
      </c>
      <c r="B16" s="9" t="s">
        <v>19</v>
      </c>
      <c r="C16" s="1" t="s">
        <v>44</v>
      </c>
      <c r="D16" s="4">
        <v>42359</v>
      </c>
      <c r="E16" s="3" t="s">
        <v>5</v>
      </c>
      <c r="F16" s="8">
        <f t="shared" si="0"/>
        <v>0.8</v>
      </c>
      <c r="H16" s="7">
        <v>0.2</v>
      </c>
      <c r="I16" s="7" t="s">
        <v>31</v>
      </c>
      <c r="J16" s="7">
        <v>0.4</v>
      </c>
      <c r="K16" s="7">
        <v>0.2</v>
      </c>
      <c r="L16" s="2"/>
      <c r="N16" s="3" t="s">
        <v>20</v>
      </c>
    </row>
    <row r="17" spans="1:14" ht="55.5" customHeight="1">
      <c r="A17" s="2">
        <f t="shared" si="1"/>
        <v>15</v>
      </c>
      <c r="B17" s="2" t="s">
        <v>23</v>
      </c>
      <c r="C17" s="1" t="s">
        <v>45</v>
      </c>
      <c r="D17" s="4">
        <v>42359</v>
      </c>
      <c r="E17" s="3" t="s">
        <v>5</v>
      </c>
      <c r="F17" s="7">
        <f t="shared" si="0"/>
        <v>0.2</v>
      </c>
      <c r="H17" s="7" t="s">
        <v>31</v>
      </c>
      <c r="I17" s="7" t="s">
        <v>31</v>
      </c>
      <c r="J17" s="7" t="s">
        <v>31</v>
      </c>
      <c r="K17" s="7">
        <v>0.2</v>
      </c>
      <c r="L17" s="11" t="s">
        <v>47</v>
      </c>
      <c r="N17" s="3" t="s">
        <v>20</v>
      </c>
    </row>
    <row r="18" spans="1:14" ht="50.25" customHeight="1">
      <c r="A18" s="2">
        <f t="shared" si="1"/>
        <v>16</v>
      </c>
      <c r="B18" s="9" t="s">
        <v>25</v>
      </c>
      <c r="C18" s="1" t="s">
        <v>44</v>
      </c>
      <c r="D18" s="4">
        <v>42361</v>
      </c>
      <c r="E18" s="3" t="s">
        <v>5</v>
      </c>
      <c r="F18" s="8">
        <f t="shared" si="0"/>
        <v>0.8</v>
      </c>
      <c r="H18" s="7">
        <v>0</v>
      </c>
      <c r="I18" s="7">
        <v>0.2</v>
      </c>
      <c r="J18" s="7">
        <v>0.4</v>
      </c>
      <c r="K18" s="7">
        <v>0.2</v>
      </c>
      <c r="L18" s="2"/>
      <c r="N18" s="3" t="s">
        <v>20</v>
      </c>
    </row>
    <row r="19" spans="1:14">
      <c r="A19" s="2">
        <f t="shared" si="1"/>
        <v>17</v>
      </c>
      <c r="B19" s="2" t="s">
        <v>24</v>
      </c>
      <c r="C19" s="330" t="s">
        <v>52</v>
      </c>
      <c r="D19" s="331"/>
      <c r="E19" s="331"/>
      <c r="F19" s="332"/>
      <c r="H19" s="7"/>
      <c r="I19" s="7"/>
      <c r="J19" s="7"/>
      <c r="K19" s="7"/>
      <c r="L19" s="2"/>
      <c r="N19" s="3" t="s">
        <v>22</v>
      </c>
    </row>
    <row r="20" spans="1:14" ht="43.2">
      <c r="A20" s="2">
        <f t="shared" si="1"/>
        <v>18</v>
      </c>
      <c r="B20" s="2" t="s">
        <v>26</v>
      </c>
      <c r="C20" s="1" t="s">
        <v>44</v>
      </c>
      <c r="D20" s="4">
        <v>42361</v>
      </c>
      <c r="E20" s="3" t="s">
        <v>5</v>
      </c>
      <c r="F20" s="7">
        <f>SUM(H20:K20)</f>
        <v>0.2</v>
      </c>
      <c r="H20" s="7">
        <v>0</v>
      </c>
      <c r="I20" s="7">
        <v>0</v>
      </c>
      <c r="J20" s="7">
        <v>0</v>
      </c>
      <c r="K20" s="7">
        <v>0.2</v>
      </c>
      <c r="L20" s="2"/>
      <c r="N20" s="6"/>
    </row>
    <row r="21" spans="1:14" ht="15" customHeight="1">
      <c r="A21" s="2">
        <f t="shared" si="1"/>
        <v>19</v>
      </c>
      <c r="B21" s="2" t="s">
        <v>34</v>
      </c>
      <c r="C21" s="3" t="s">
        <v>32</v>
      </c>
      <c r="D21" s="13"/>
      <c r="E21" s="13"/>
      <c r="F21" s="13"/>
      <c r="H21" s="13"/>
      <c r="I21" s="13"/>
      <c r="J21" s="13"/>
      <c r="K21" s="13"/>
    </row>
    <row r="22" spans="1:14">
      <c r="A22" s="2">
        <f t="shared" si="1"/>
        <v>20</v>
      </c>
      <c r="B22" s="2" t="s">
        <v>41</v>
      </c>
      <c r="C22" s="3" t="s">
        <v>32</v>
      </c>
      <c r="D22" s="13"/>
      <c r="E22" s="13"/>
      <c r="F22" s="13"/>
      <c r="H22" s="13"/>
      <c r="I22" s="13"/>
      <c r="J22" s="13"/>
      <c r="K22" s="13"/>
    </row>
    <row r="23" spans="1:14">
      <c r="A23" s="2">
        <f t="shared" si="1"/>
        <v>21</v>
      </c>
      <c r="B23" s="2" t="s">
        <v>36</v>
      </c>
      <c r="C23" s="3" t="s">
        <v>32</v>
      </c>
      <c r="D23" s="13"/>
      <c r="E23" s="13"/>
      <c r="F23" s="13"/>
      <c r="H23" s="13"/>
      <c r="I23" s="13"/>
      <c r="J23" s="13"/>
      <c r="K23" s="13"/>
    </row>
    <row r="24" spans="1:14">
      <c r="A24" s="2">
        <f t="shared" si="1"/>
        <v>22</v>
      </c>
      <c r="B24" s="2" t="s">
        <v>40</v>
      </c>
      <c r="C24" s="3" t="s">
        <v>32</v>
      </c>
      <c r="D24" s="13"/>
      <c r="E24" s="13"/>
      <c r="F24" s="13"/>
      <c r="H24" s="13"/>
      <c r="I24" s="13"/>
      <c r="J24" s="13"/>
      <c r="K24" s="13"/>
    </row>
    <row r="25" spans="1:14">
      <c r="A25" s="2">
        <f t="shared" si="1"/>
        <v>23</v>
      </c>
      <c r="B25" s="2" t="s">
        <v>37</v>
      </c>
      <c r="C25" s="333" t="s">
        <v>42</v>
      </c>
      <c r="D25" s="334"/>
      <c r="E25" s="334"/>
      <c r="F25" s="335"/>
      <c r="H25" s="333"/>
      <c r="I25" s="334"/>
      <c r="J25" s="334"/>
      <c r="K25" s="335"/>
    </row>
    <row r="26" spans="1:14">
      <c r="A26" s="2">
        <f t="shared" si="1"/>
        <v>24</v>
      </c>
      <c r="B26" s="2" t="s">
        <v>38</v>
      </c>
      <c r="C26" s="333"/>
      <c r="D26" s="334"/>
      <c r="E26" s="334"/>
      <c r="F26" s="335"/>
      <c r="H26" s="333"/>
      <c r="I26" s="334"/>
      <c r="J26" s="334"/>
      <c r="K26" s="335"/>
    </row>
    <row r="27" spans="1:14">
      <c r="A27" s="2">
        <f t="shared" si="1"/>
        <v>25</v>
      </c>
      <c r="B27" s="2" t="s">
        <v>39</v>
      </c>
      <c r="C27" s="336"/>
      <c r="D27" s="337"/>
      <c r="E27" s="337"/>
      <c r="F27" s="338"/>
      <c r="H27" s="336"/>
      <c r="I27" s="337"/>
      <c r="J27" s="337"/>
      <c r="K27" s="338"/>
    </row>
    <row r="29" spans="1:14" ht="21">
      <c r="B29" s="14" t="s">
        <v>48</v>
      </c>
    </row>
  </sheetData>
  <mergeCells count="4">
    <mergeCell ref="C11:E11"/>
    <mergeCell ref="C19:F19"/>
    <mergeCell ref="C25:F27"/>
    <mergeCell ref="H25:K27"/>
  </mergeCells>
  <pageMargins left="0" right="0" top="0" bottom="0" header="0" footer="0"/>
  <pageSetup paperSize="9" scale="56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0">
    <pageSetUpPr fitToPage="1"/>
  </sheetPr>
  <dimension ref="A1:I18"/>
  <sheetViews>
    <sheetView zoomScale="75" zoomScaleNormal="75" workbookViewId="0">
      <pane xSplit="2" ySplit="1" topLeftCell="D2" activePane="bottomRight" state="frozen"/>
      <selection pane="topRight" activeCell="C1" sqref="C1"/>
      <selection pane="bottomLeft" activeCell="A2" sqref="A2"/>
      <selection pane="bottomRight" sqref="A1:F18"/>
    </sheetView>
  </sheetViews>
  <sheetFormatPr defaultRowHeight="14.4"/>
  <cols>
    <col min="1" max="1" width="7.44140625" customWidth="1"/>
    <col min="2" max="2" width="80.88671875" customWidth="1"/>
    <col min="3" max="3" width="54.5546875" customWidth="1"/>
    <col min="4" max="4" width="89.44140625" customWidth="1"/>
    <col min="5" max="5" width="51.33203125" customWidth="1"/>
    <col min="6" max="6" width="52.5546875" customWidth="1"/>
  </cols>
  <sheetData>
    <row r="1" spans="1:9" ht="42">
      <c r="A1" s="27" t="s">
        <v>1</v>
      </c>
      <c r="B1" s="27" t="s">
        <v>2</v>
      </c>
      <c r="C1" s="27" t="s">
        <v>139</v>
      </c>
      <c r="D1" s="27" t="s">
        <v>140</v>
      </c>
      <c r="E1" s="27" t="s">
        <v>141</v>
      </c>
      <c r="F1" s="41" t="s">
        <v>142</v>
      </c>
    </row>
    <row r="2" spans="1:9" ht="21">
      <c r="A2" s="365">
        <v>1</v>
      </c>
      <c r="B2" s="367" t="s">
        <v>0</v>
      </c>
      <c r="C2" s="73" t="s">
        <v>155</v>
      </c>
      <c r="D2" s="34" t="s">
        <v>156</v>
      </c>
      <c r="E2" s="24" t="s">
        <v>157</v>
      </c>
      <c r="F2" s="34" t="s">
        <v>158</v>
      </c>
    </row>
    <row r="3" spans="1:9" ht="42">
      <c r="A3" s="366"/>
      <c r="B3" s="366"/>
      <c r="C3" s="73" t="s">
        <v>167</v>
      </c>
      <c r="D3" s="34" t="s">
        <v>166</v>
      </c>
      <c r="E3" s="24" t="s">
        <v>165</v>
      </c>
      <c r="F3" s="34"/>
    </row>
    <row r="4" spans="1:9" ht="21">
      <c r="A4" s="24">
        <v>2</v>
      </c>
      <c r="B4" s="81" t="s">
        <v>6</v>
      </c>
      <c r="C4" s="21"/>
      <c r="F4" s="2"/>
    </row>
    <row r="5" spans="1:9" ht="21">
      <c r="A5" s="24">
        <v>3</v>
      </c>
      <c r="B5" s="25" t="s">
        <v>71</v>
      </c>
      <c r="C5" s="73" t="s">
        <v>138</v>
      </c>
      <c r="D5" s="34" t="s">
        <v>143</v>
      </c>
      <c r="E5" s="24" t="s">
        <v>144</v>
      </c>
      <c r="F5" s="34" t="s">
        <v>145</v>
      </c>
    </row>
    <row r="6" spans="1:9" ht="42">
      <c r="A6" s="365">
        <v>4</v>
      </c>
      <c r="B6" s="367" t="s">
        <v>15</v>
      </c>
      <c r="C6" s="73" t="s">
        <v>159</v>
      </c>
      <c r="D6" s="34" t="s">
        <v>160</v>
      </c>
      <c r="E6" s="24" t="s">
        <v>183</v>
      </c>
      <c r="F6" s="34" t="s">
        <v>161</v>
      </c>
    </row>
    <row r="7" spans="1:9" ht="21">
      <c r="A7" s="366"/>
      <c r="B7" s="366"/>
      <c r="C7" s="73" t="s">
        <v>175</v>
      </c>
      <c r="D7" s="34" t="s">
        <v>176</v>
      </c>
      <c r="E7" s="24" t="s">
        <v>174</v>
      </c>
      <c r="F7" s="34"/>
    </row>
    <row r="8" spans="1:9" ht="68.25" customHeight="1">
      <c r="A8" s="24">
        <v>5</v>
      </c>
      <c r="B8" s="25" t="s">
        <v>17</v>
      </c>
      <c r="C8" s="73" t="s">
        <v>150</v>
      </c>
      <c r="D8" s="34" t="s">
        <v>151</v>
      </c>
      <c r="E8" s="24" t="s">
        <v>152</v>
      </c>
      <c r="F8" s="34" t="s">
        <v>153</v>
      </c>
    </row>
    <row r="9" spans="1:9" ht="21">
      <c r="A9" s="24">
        <v>6</v>
      </c>
      <c r="B9" s="25" t="s">
        <v>16</v>
      </c>
      <c r="C9" s="73" t="s">
        <v>177</v>
      </c>
      <c r="D9" s="34" t="s">
        <v>179</v>
      </c>
      <c r="E9" s="24" t="s">
        <v>178</v>
      </c>
      <c r="F9" s="2"/>
      <c r="I9" s="72"/>
    </row>
    <row r="10" spans="1:9" ht="21">
      <c r="A10" s="24">
        <v>7</v>
      </c>
      <c r="B10" s="25" t="s">
        <v>18</v>
      </c>
      <c r="C10" s="21"/>
      <c r="D10" s="23"/>
      <c r="E10" s="23"/>
      <c r="F10" s="2"/>
    </row>
    <row r="11" spans="1:9" ht="21" customHeight="1">
      <c r="A11" s="24">
        <v>8</v>
      </c>
      <c r="B11" s="25" t="s">
        <v>72</v>
      </c>
      <c r="C11" s="73" t="s">
        <v>173</v>
      </c>
      <c r="D11" s="34" t="s">
        <v>172</v>
      </c>
      <c r="E11" s="24" t="s">
        <v>171</v>
      </c>
      <c r="F11" s="2"/>
    </row>
    <row r="12" spans="1:9" ht="21">
      <c r="A12" s="24">
        <v>9</v>
      </c>
      <c r="B12" s="25" t="s">
        <v>73</v>
      </c>
      <c r="C12" s="82"/>
      <c r="D12" s="83"/>
      <c r="E12" s="83"/>
      <c r="F12" s="84"/>
    </row>
    <row r="13" spans="1:9" ht="21">
      <c r="A13" s="365">
        <v>10</v>
      </c>
      <c r="B13" s="363" t="s">
        <v>74</v>
      </c>
      <c r="C13" s="73" t="s">
        <v>114</v>
      </c>
      <c r="D13" s="34" t="s">
        <v>115</v>
      </c>
      <c r="E13" s="24" t="s">
        <v>116</v>
      </c>
      <c r="F13" s="34" t="s">
        <v>154</v>
      </c>
    </row>
    <row r="14" spans="1:9" ht="21">
      <c r="A14" s="366"/>
      <c r="B14" s="364"/>
      <c r="C14" s="73" t="s">
        <v>146</v>
      </c>
      <c r="D14" s="34" t="s">
        <v>147</v>
      </c>
      <c r="E14" s="24" t="s">
        <v>148</v>
      </c>
      <c r="F14" s="34" t="s">
        <v>149</v>
      </c>
    </row>
    <row r="15" spans="1:9" ht="21">
      <c r="A15" s="24">
        <v>11</v>
      </c>
      <c r="B15" s="28" t="s">
        <v>67</v>
      </c>
      <c r="C15" s="82"/>
      <c r="D15" s="85"/>
      <c r="E15" s="82"/>
      <c r="F15" s="84"/>
    </row>
    <row r="16" spans="1:9" ht="21">
      <c r="A16" s="24">
        <v>12</v>
      </c>
      <c r="B16" s="28" t="s">
        <v>68</v>
      </c>
      <c r="C16" s="73" t="s">
        <v>162</v>
      </c>
      <c r="D16" s="34" t="s">
        <v>163</v>
      </c>
      <c r="E16" s="80"/>
      <c r="F16" s="34" t="s">
        <v>164</v>
      </c>
    </row>
    <row r="17" spans="1:6" ht="66.75" customHeight="1">
      <c r="A17" s="24">
        <v>13</v>
      </c>
      <c r="B17" s="28" t="s">
        <v>69</v>
      </c>
      <c r="C17" s="73" t="s">
        <v>169</v>
      </c>
      <c r="D17" s="34" t="s">
        <v>170</v>
      </c>
      <c r="E17" s="24" t="s">
        <v>168</v>
      </c>
      <c r="F17" s="86"/>
    </row>
    <row r="18" spans="1:6" ht="21">
      <c r="B18" s="24" t="s">
        <v>207</v>
      </c>
      <c r="C18" s="73" t="s">
        <v>208</v>
      </c>
      <c r="D18" s="2"/>
      <c r="E18" s="2"/>
      <c r="F18" s="34" t="s">
        <v>209</v>
      </c>
    </row>
  </sheetData>
  <mergeCells count="6">
    <mergeCell ref="B13:B14"/>
    <mergeCell ref="A13:A14"/>
    <mergeCell ref="A2:A3"/>
    <mergeCell ref="B2:B3"/>
    <mergeCell ref="A6:A7"/>
    <mergeCell ref="B6:B7"/>
  </mergeCells>
  <hyperlinks>
    <hyperlink ref="F8" r:id="rId1"/>
    <hyperlink ref="F13" r:id="rId2"/>
    <hyperlink ref="F16" r:id="rId3"/>
  </hyperlinks>
  <pageMargins left="0" right="0" top="0" bottom="0" header="0" footer="0"/>
  <pageSetup paperSize="9" scale="63" orientation="landscape"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1">
    <pageSetUpPr fitToPage="1"/>
  </sheetPr>
  <dimension ref="A1:K28"/>
  <sheetViews>
    <sheetView topLeftCell="B1" zoomScale="70" zoomScaleNormal="70" workbookViewId="0">
      <selection activeCell="K12" sqref="K12"/>
    </sheetView>
  </sheetViews>
  <sheetFormatPr defaultRowHeight="14.4"/>
  <cols>
    <col min="1" max="1" width="7.44140625" customWidth="1"/>
    <col min="2" max="2" width="58.5546875" customWidth="1"/>
    <col min="3" max="3" width="36.109375" customWidth="1"/>
    <col min="4" max="4" width="45.109375" customWidth="1"/>
    <col min="5" max="5" width="28.5546875" customWidth="1"/>
    <col min="6" max="6" width="31.44140625" customWidth="1"/>
    <col min="7" max="7" width="27.6640625" customWidth="1"/>
    <col min="8" max="8" width="26.88671875" customWidth="1"/>
    <col min="9" max="9" width="29.33203125" customWidth="1"/>
    <col min="10" max="10" width="24.109375" customWidth="1"/>
  </cols>
  <sheetData>
    <row r="1" spans="1:11" ht="51" customHeight="1">
      <c r="B1" s="92" t="s">
        <v>204</v>
      </c>
    </row>
    <row r="2" spans="1:11" ht="99" customHeight="1">
      <c r="A2" s="368" t="s">
        <v>1</v>
      </c>
      <c r="B2" s="368" t="s">
        <v>2</v>
      </c>
      <c r="C2" s="368" t="s">
        <v>180</v>
      </c>
      <c r="D2" s="368" t="s">
        <v>184</v>
      </c>
      <c r="E2" s="27" t="s">
        <v>193</v>
      </c>
      <c r="F2" s="27" t="s">
        <v>216</v>
      </c>
      <c r="G2" s="27" t="s">
        <v>195</v>
      </c>
      <c r="H2" s="27" t="s">
        <v>196</v>
      </c>
      <c r="I2" s="27" t="s">
        <v>197</v>
      </c>
      <c r="J2" s="27" t="s">
        <v>198</v>
      </c>
    </row>
    <row r="3" spans="1:11" s="88" customFormat="1" ht="41.25" customHeight="1" thickBot="1">
      <c r="A3" s="369"/>
      <c r="B3" s="369"/>
      <c r="C3" s="369"/>
      <c r="D3" s="369"/>
      <c r="E3" s="93" t="s">
        <v>199</v>
      </c>
      <c r="F3" s="93" t="s">
        <v>200</v>
      </c>
      <c r="G3" s="93" t="s">
        <v>200</v>
      </c>
      <c r="H3" s="93" t="s">
        <v>202</v>
      </c>
      <c r="I3" s="93" t="s">
        <v>203</v>
      </c>
      <c r="J3" s="93" t="s">
        <v>201</v>
      </c>
    </row>
    <row r="4" spans="1:11" ht="26.25" customHeight="1">
      <c r="A4" s="94">
        <v>1</v>
      </c>
      <c r="B4" s="112" t="s">
        <v>17</v>
      </c>
      <c r="C4" s="95">
        <v>42418</v>
      </c>
      <c r="D4" s="373" t="s">
        <v>215</v>
      </c>
      <c r="E4" s="370">
        <v>42419</v>
      </c>
      <c r="F4" s="122">
        <v>42420</v>
      </c>
      <c r="G4" s="382">
        <v>42440</v>
      </c>
      <c r="H4" s="385">
        <v>42446</v>
      </c>
      <c r="I4" s="370">
        <v>42467</v>
      </c>
      <c r="J4" s="370">
        <v>42467</v>
      </c>
      <c r="K4" s="125"/>
    </row>
    <row r="5" spans="1:11" ht="28.8">
      <c r="A5" s="96">
        <v>2</v>
      </c>
      <c r="B5" s="23" t="s">
        <v>16</v>
      </c>
      <c r="C5" s="87">
        <f>C4</f>
        <v>42418</v>
      </c>
      <c r="D5" s="374"/>
      <c r="E5" s="371"/>
      <c r="F5" s="123" t="s">
        <v>217</v>
      </c>
      <c r="G5" s="383"/>
      <c r="H5" s="386"/>
      <c r="I5" s="371"/>
      <c r="J5" s="371"/>
      <c r="K5" s="125"/>
    </row>
    <row r="6" spans="1:11" ht="21.6" thickBot="1">
      <c r="A6" s="97">
        <v>3</v>
      </c>
      <c r="B6" s="113" t="s">
        <v>18</v>
      </c>
      <c r="C6" s="98">
        <f>C5</f>
        <v>42418</v>
      </c>
      <c r="D6" s="375"/>
      <c r="E6" s="372"/>
      <c r="F6" s="124"/>
      <c r="G6" s="384"/>
      <c r="H6" s="387"/>
      <c r="I6" s="372"/>
      <c r="J6" s="372"/>
      <c r="K6" s="125"/>
    </row>
    <row r="7" spans="1:11" ht="21">
      <c r="A7" s="94">
        <v>4</v>
      </c>
      <c r="B7" s="112" t="s">
        <v>67</v>
      </c>
      <c r="C7" s="99">
        <v>42424</v>
      </c>
      <c r="D7" s="100" t="s">
        <v>182</v>
      </c>
      <c r="E7" s="376">
        <v>42426</v>
      </c>
      <c r="F7" s="376">
        <v>42429</v>
      </c>
      <c r="G7" s="376">
        <v>42446</v>
      </c>
      <c r="H7" s="376">
        <v>42816</v>
      </c>
      <c r="I7" s="376">
        <v>42472</v>
      </c>
      <c r="J7" s="379">
        <f>I7</f>
        <v>42472</v>
      </c>
    </row>
    <row r="8" spans="1:11" ht="21">
      <c r="A8" s="96">
        <v>5</v>
      </c>
      <c r="B8" s="23" t="s">
        <v>68</v>
      </c>
      <c r="C8" s="77">
        <v>42424</v>
      </c>
      <c r="D8" s="90" t="s">
        <v>182</v>
      </c>
      <c r="E8" s="377"/>
      <c r="F8" s="377"/>
      <c r="G8" s="377"/>
      <c r="H8" s="377"/>
      <c r="I8" s="377"/>
      <c r="J8" s="380"/>
    </row>
    <row r="9" spans="1:11" ht="27.75" customHeight="1" thickBot="1">
      <c r="A9" s="97">
        <v>6</v>
      </c>
      <c r="B9" s="113" t="s">
        <v>69</v>
      </c>
      <c r="C9" s="101">
        <v>42424</v>
      </c>
      <c r="D9" s="102" t="s">
        <v>182</v>
      </c>
      <c r="E9" s="378"/>
      <c r="F9" s="378"/>
      <c r="G9" s="378"/>
      <c r="H9" s="378"/>
      <c r="I9" s="378"/>
      <c r="J9" s="381"/>
    </row>
    <row r="10" spans="1:11" ht="49.5" customHeight="1">
      <c r="A10" s="94">
        <v>7</v>
      </c>
      <c r="B10" s="112" t="s">
        <v>15</v>
      </c>
      <c r="C10" s="99">
        <v>42429</v>
      </c>
      <c r="D10" s="100" t="s">
        <v>186</v>
      </c>
      <c r="E10" s="103">
        <v>42431</v>
      </c>
      <c r="F10" s="103">
        <v>42433</v>
      </c>
      <c r="G10" s="376">
        <v>42460</v>
      </c>
      <c r="H10" s="376">
        <v>42466</v>
      </c>
      <c r="I10" s="376">
        <v>42487</v>
      </c>
      <c r="J10" s="379">
        <f>I10</f>
        <v>42487</v>
      </c>
    </row>
    <row r="11" spans="1:11" ht="38.25" customHeight="1">
      <c r="A11" s="96">
        <v>8</v>
      </c>
      <c r="B11" s="23" t="s">
        <v>0</v>
      </c>
      <c r="C11" s="77">
        <v>42432</v>
      </c>
      <c r="D11" s="90" t="s">
        <v>182</v>
      </c>
      <c r="E11" s="91">
        <v>42438</v>
      </c>
      <c r="F11" s="91">
        <v>42439</v>
      </c>
      <c r="G11" s="377"/>
      <c r="H11" s="377"/>
      <c r="I11" s="377"/>
      <c r="J11" s="380"/>
    </row>
    <row r="12" spans="1:11" ht="42">
      <c r="A12" s="96">
        <v>9</v>
      </c>
      <c r="B12" s="23" t="s">
        <v>74</v>
      </c>
      <c r="C12" s="89" t="s">
        <v>185</v>
      </c>
      <c r="D12" s="90" t="s">
        <v>188</v>
      </c>
      <c r="E12" s="91">
        <v>42438</v>
      </c>
      <c r="F12" s="91">
        <v>42439</v>
      </c>
      <c r="G12" s="377"/>
      <c r="H12" s="377"/>
      <c r="I12" s="377"/>
      <c r="J12" s="380"/>
    </row>
    <row r="13" spans="1:11" ht="36" customHeight="1" thickBot="1">
      <c r="A13" s="97">
        <v>10</v>
      </c>
      <c r="B13" s="113" t="s">
        <v>71</v>
      </c>
      <c r="C13" s="104" t="s">
        <v>181</v>
      </c>
      <c r="D13" s="102" t="s">
        <v>182</v>
      </c>
      <c r="E13" s="105">
        <v>42438</v>
      </c>
      <c r="F13" s="105">
        <v>42439</v>
      </c>
      <c r="G13" s="378"/>
      <c r="H13" s="378"/>
      <c r="I13" s="378"/>
      <c r="J13" s="381"/>
    </row>
    <row r="14" spans="1:11" ht="36" customHeight="1">
      <c r="A14" s="94">
        <v>11</v>
      </c>
      <c r="B14" s="112" t="s">
        <v>72</v>
      </c>
      <c r="C14" s="106" t="s">
        <v>187</v>
      </c>
      <c r="D14" s="100" t="s">
        <v>190</v>
      </c>
      <c r="E14" s="376">
        <v>42457</v>
      </c>
      <c r="F14" s="376">
        <v>42458</v>
      </c>
      <c r="G14" s="376">
        <v>42479</v>
      </c>
      <c r="H14" s="376">
        <v>42482</v>
      </c>
      <c r="I14" s="376">
        <v>42506</v>
      </c>
      <c r="J14" s="379">
        <f>I14</f>
        <v>42506</v>
      </c>
    </row>
    <row r="15" spans="1:11" ht="31.8" thickBot="1">
      <c r="A15" s="97">
        <v>12</v>
      </c>
      <c r="B15" s="113" t="s">
        <v>73</v>
      </c>
      <c r="C15" s="104" t="s">
        <v>187</v>
      </c>
      <c r="D15" s="102" t="s">
        <v>189</v>
      </c>
      <c r="E15" s="378"/>
      <c r="F15" s="378"/>
      <c r="G15" s="378"/>
      <c r="H15" s="378"/>
      <c r="I15" s="378"/>
      <c r="J15" s="381"/>
    </row>
    <row r="16" spans="1:11" ht="47.4" thickBot="1">
      <c r="A16" s="107">
        <v>13</v>
      </c>
      <c r="B16" s="114" t="s">
        <v>6</v>
      </c>
      <c r="C16" s="108"/>
      <c r="D16" s="109" t="s">
        <v>191</v>
      </c>
      <c r="E16" s="110"/>
      <c r="F16" s="110"/>
      <c r="G16" s="110"/>
      <c r="H16" s="110"/>
      <c r="I16" s="110"/>
      <c r="J16" s="111"/>
    </row>
    <row r="17" spans="1:10" ht="21">
      <c r="B17" s="115" t="s">
        <v>192</v>
      </c>
    </row>
    <row r="21" spans="1:10" ht="33.6">
      <c r="B21" s="92" t="s">
        <v>205</v>
      </c>
    </row>
    <row r="22" spans="1:10" ht="99" customHeight="1">
      <c r="A22" s="368" t="s">
        <v>1</v>
      </c>
      <c r="B22" s="368" t="s">
        <v>2</v>
      </c>
      <c r="C22" s="368" t="s">
        <v>180</v>
      </c>
      <c r="D22" s="368" t="s">
        <v>184</v>
      </c>
      <c r="E22" s="27" t="s">
        <v>193</v>
      </c>
      <c r="F22" s="27" t="s">
        <v>194</v>
      </c>
      <c r="G22" s="27" t="s">
        <v>195</v>
      </c>
      <c r="H22" s="27" t="s">
        <v>196</v>
      </c>
      <c r="I22" s="27" t="s">
        <v>197</v>
      </c>
      <c r="J22" s="27" t="s">
        <v>198</v>
      </c>
    </row>
    <row r="23" spans="1:10" s="88" customFormat="1" ht="41.25" customHeight="1" thickBot="1">
      <c r="A23" s="369"/>
      <c r="B23" s="369"/>
      <c r="C23" s="369"/>
      <c r="D23" s="369"/>
      <c r="E23" s="93" t="s">
        <v>199</v>
      </c>
      <c r="F23" s="93" t="s">
        <v>200</v>
      </c>
      <c r="G23" s="93" t="s">
        <v>200</v>
      </c>
      <c r="H23" s="93" t="s">
        <v>202</v>
      </c>
      <c r="I23" s="93" t="s">
        <v>203</v>
      </c>
      <c r="J23" s="93" t="s">
        <v>201</v>
      </c>
    </row>
    <row r="24" spans="1:10" ht="26.25" customHeight="1" thickBot="1">
      <c r="A24" s="94">
        <v>1</v>
      </c>
      <c r="B24" s="112" t="s">
        <v>210</v>
      </c>
      <c r="C24" s="104" t="s">
        <v>181</v>
      </c>
      <c r="D24" s="117" t="s">
        <v>206</v>
      </c>
      <c r="E24" s="116">
        <v>42438</v>
      </c>
      <c r="F24" s="116">
        <v>42439</v>
      </c>
      <c r="G24" s="116">
        <v>42480</v>
      </c>
      <c r="H24" s="116">
        <v>42482</v>
      </c>
      <c r="I24" s="116">
        <v>42506</v>
      </c>
      <c r="J24" s="116">
        <v>42506</v>
      </c>
    </row>
    <row r="25" spans="1:10" ht="26.25" customHeight="1" thickBot="1">
      <c r="A25" s="94">
        <v>2</v>
      </c>
      <c r="B25" s="112" t="s">
        <v>211</v>
      </c>
      <c r="C25" s="104" t="s">
        <v>181</v>
      </c>
      <c r="D25" s="117" t="s">
        <v>206</v>
      </c>
      <c r="E25" s="116">
        <v>42438</v>
      </c>
      <c r="F25" s="116">
        <v>42439</v>
      </c>
      <c r="G25" s="116">
        <v>42480</v>
      </c>
      <c r="H25" s="116">
        <v>42482</v>
      </c>
      <c r="I25" s="116">
        <v>42506</v>
      </c>
      <c r="J25" s="116">
        <v>42506</v>
      </c>
    </row>
    <row r="26" spans="1:10" ht="45" customHeight="1" thickBot="1">
      <c r="A26" s="94">
        <v>3</v>
      </c>
      <c r="B26" s="112" t="s">
        <v>212</v>
      </c>
      <c r="C26" s="104" t="s">
        <v>181</v>
      </c>
      <c r="D26" s="117" t="s">
        <v>206</v>
      </c>
      <c r="E26" s="116">
        <v>42438</v>
      </c>
      <c r="F26" s="116">
        <v>42439</v>
      </c>
      <c r="G26" s="116">
        <v>42480</v>
      </c>
      <c r="H26" s="116">
        <v>42482</v>
      </c>
      <c r="I26" s="116">
        <v>42506</v>
      </c>
      <c r="J26" s="116">
        <v>42506</v>
      </c>
    </row>
    <row r="27" spans="1:10" ht="26.25" customHeight="1" thickBot="1">
      <c r="A27" s="94">
        <v>4</v>
      </c>
      <c r="B27" s="112" t="s">
        <v>213</v>
      </c>
      <c r="C27" s="104" t="s">
        <v>181</v>
      </c>
      <c r="D27" s="117" t="s">
        <v>206</v>
      </c>
      <c r="E27" s="116">
        <v>42438</v>
      </c>
      <c r="F27" s="116">
        <v>42439</v>
      </c>
      <c r="G27" s="116">
        <v>42480</v>
      </c>
      <c r="H27" s="116">
        <v>42482</v>
      </c>
      <c r="I27" s="116">
        <v>42506</v>
      </c>
      <c r="J27" s="116">
        <v>42506</v>
      </c>
    </row>
    <row r="28" spans="1:10" ht="26.25" customHeight="1" thickBot="1">
      <c r="A28" s="94">
        <v>5</v>
      </c>
      <c r="B28" s="118" t="s">
        <v>214</v>
      </c>
      <c r="C28" s="119" t="s">
        <v>181</v>
      </c>
      <c r="D28" s="120" t="s">
        <v>206</v>
      </c>
      <c r="E28" s="121">
        <v>42438</v>
      </c>
      <c r="F28" s="121">
        <v>42439</v>
      </c>
      <c r="G28" s="121">
        <v>42480</v>
      </c>
      <c r="H28" s="121">
        <v>42482</v>
      </c>
      <c r="I28" s="121">
        <v>42506</v>
      </c>
      <c r="J28" s="121">
        <v>42506</v>
      </c>
    </row>
  </sheetData>
  <mergeCells count="30">
    <mergeCell ref="J14:J15"/>
    <mergeCell ref="A22:A23"/>
    <mergeCell ref="B22:B23"/>
    <mergeCell ref="C22:C23"/>
    <mergeCell ref="D22:D23"/>
    <mergeCell ref="E14:E15"/>
    <mergeCell ref="F14:F15"/>
    <mergeCell ref="G14:G15"/>
    <mergeCell ref="H14:H15"/>
    <mergeCell ref="I14:I15"/>
    <mergeCell ref="I10:I13"/>
    <mergeCell ref="J10:J13"/>
    <mergeCell ref="J4:J6"/>
    <mergeCell ref="J7:J9"/>
    <mergeCell ref="G4:G6"/>
    <mergeCell ref="H4:H6"/>
    <mergeCell ref="I4:I6"/>
    <mergeCell ref="I7:I9"/>
    <mergeCell ref="E7:E9"/>
    <mergeCell ref="F7:F9"/>
    <mergeCell ref="G7:G9"/>
    <mergeCell ref="H7:H9"/>
    <mergeCell ref="G10:G13"/>
    <mergeCell ref="H10:H13"/>
    <mergeCell ref="A2:A3"/>
    <mergeCell ref="B2:B3"/>
    <mergeCell ref="C2:C3"/>
    <mergeCell ref="D2:D3"/>
    <mergeCell ref="E4:E6"/>
    <mergeCell ref="D4:D6"/>
  </mergeCells>
  <pageMargins left="0" right="0" top="0" bottom="0" header="0" footer="0"/>
  <pageSetup paperSize="8"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K33"/>
  <sheetViews>
    <sheetView zoomScale="75" zoomScaleNormal="75" workbookViewId="0">
      <selection activeCell="B23" sqref="B23"/>
    </sheetView>
  </sheetViews>
  <sheetFormatPr defaultRowHeight="14.4"/>
  <cols>
    <col min="1" max="1" width="5.88671875" customWidth="1"/>
    <col min="2" max="2" width="59" customWidth="1"/>
    <col min="3" max="3" width="17.5546875" customWidth="1"/>
    <col min="4" max="4" width="21.88671875" customWidth="1"/>
    <col min="5" max="6" width="20.5546875" customWidth="1"/>
    <col min="7" max="7" width="18.6640625" customWidth="1"/>
    <col min="9" max="9" width="13.5546875" customWidth="1"/>
    <col min="10" max="11" width="11.6640625" bestFit="1" customWidth="1"/>
  </cols>
  <sheetData>
    <row r="1" spans="1:11" ht="43.2">
      <c r="A1" s="47" t="s">
        <v>1</v>
      </c>
      <c r="B1" s="47" t="s">
        <v>2</v>
      </c>
      <c r="C1" s="47" t="s">
        <v>53</v>
      </c>
      <c r="D1" s="47" t="s">
        <v>104</v>
      </c>
      <c r="E1" s="47" t="s">
        <v>100</v>
      </c>
      <c r="F1" s="47" t="s">
        <v>101</v>
      </c>
      <c r="G1" s="47" t="s">
        <v>96</v>
      </c>
    </row>
    <row r="2" spans="1:11">
      <c r="A2" s="51">
        <v>1</v>
      </c>
      <c r="B2" s="52" t="s">
        <v>0</v>
      </c>
      <c r="C2" s="53" t="s">
        <v>5</v>
      </c>
      <c r="D2" s="54">
        <f>Налоги!G3</f>
        <v>-12278336.129999995</v>
      </c>
      <c r="E2" s="54">
        <f>'Аренда, земля'!F3</f>
        <v>-17312839.199999999</v>
      </c>
      <c r="F2" s="54">
        <f>'Аренда, земля'!J3</f>
        <v>-6107996.1683999989</v>
      </c>
      <c r="G2" s="54">
        <f>SUM(D2:F2)</f>
        <v>-35699171.498399995</v>
      </c>
      <c r="I2" s="46">
        <f>Налоги!G3+'Аренда, земля'!K3</f>
        <v>-35699171.498399995</v>
      </c>
      <c r="J2" s="46" t="b">
        <f>I2=G2</f>
        <v>1</v>
      </c>
      <c r="K2" s="46"/>
    </row>
    <row r="3" spans="1:11">
      <c r="A3" s="51">
        <v>2</v>
      </c>
      <c r="B3" s="52" t="s">
        <v>6</v>
      </c>
      <c r="C3" s="53" t="s">
        <v>5</v>
      </c>
      <c r="D3" s="54">
        <f>Налоги!G4</f>
        <v>-25488241.030000001</v>
      </c>
      <c r="E3" s="54">
        <f>'Аренда, земля'!F4</f>
        <v>-7851571.2000000002</v>
      </c>
      <c r="F3" s="54">
        <f>'Аренда, земля'!J4</f>
        <v>0</v>
      </c>
      <c r="G3" s="54">
        <f t="shared" ref="G3:G24" si="0">SUM(D3:F3)</f>
        <v>-33339812.23</v>
      </c>
      <c r="I3" s="46">
        <f>Налоги!G4+'Аренда, земля'!K4</f>
        <v>-33339812.23</v>
      </c>
      <c r="J3" s="46" t="b">
        <f t="shared" ref="J3:J26" si="1">I3=G3</f>
        <v>1</v>
      </c>
    </row>
    <row r="4" spans="1:11">
      <c r="A4" s="51">
        <v>3</v>
      </c>
      <c r="B4" s="52" t="s">
        <v>71</v>
      </c>
      <c r="C4" s="53" t="s">
        <v>5</v>
      </c>
      <c r="D4" s="54">
        <f>Налоги!G5</f>
        <v>-2328173.1449999996</v>
      </c>
      <c r="E4" s="54" t="s">
        <v>105</v>
      </c>
      <c r="F4" s="54">
        <f>'Аренда, земля'!J5</f>
        <v>-3956693.4554399997</v>
      </c>
      <c r="G4" s="54">
        <f t="shared" si="0"/>
        <v>-6284866.6004399993</v>
      </c>
      <c r="I4" s="46">
        <f>Налоги!G5+'Аренда, земля'!K5</f>
        <v>-6284866.6004399993</v>
      </c>
      <c r="J4" s="46" t="b">
        <f t="shared" si="1"/>
        <v>1</v>
      </c>
    </row>
    <row r="5" spans="1:11">
      <c r="A5" s="51">
        <v>4</v>
      </c>
      <c r="B5" s="52" t="s">
        <v>15</v>
      </c>
      <c r="C5" s="53" t="s">
        <v>5</v>
      </c>
      <c r="D5" s="54">
        <f>Налоги!G6</f>
        <v>-47959630.268594235</v>
      </c>
      <c r="E5" s="54" t="s">
        <v>105</v>
      </c>
      <c r="F5" s="54">
        <f>'Аренда, земля'!J6</f>
        <v>-4394197.1124</v>
      </c>
      <c r="G5" s="54">
        <f t="shared" si="0"/>
        <v>-52353827.380994238</v>
      </c>
      <c r="I5" s="46">
        <f>Налоги!G6+'Аренда, земля'!K6</f>
        <v>-52353827.380994238</v>
      </c>
      <c r="J5" s="46" t="b">
        <f t="shared" si="1"/>
        <v>1</v>
      </c>
    </row>
    <row r="6" spans="1:11">
      <c r="A6" s="51">
        <v>5</v>
      </c>
      <c r="B6" s="52" t="s">
        <v>17</v>
      </c>
      <c r="C6" s="53" t="s">
        <v>5</v>
      </c>
      <c r="D6" s="54">
        <f>Налоги!G7</f>
        <v>-21643553.969999991</v>
      </c>
      <c r="E6" s="54" t="s">
        <v>105</v>
      </c>
      <c r="F6" s="54">
        <f>'Аренда, земля'!J7</f>
        <v>-724435.72788000002</v>
      </c>
      <c r="G6" s="54">
        <f t="shared" si="0"/>
        <v>-22367989.697879992</v>
      </c>
      <c r="I6" s="46">
        <f>Налоги!G7+'Аренда, земля'!K7</f>
        <v>-22367989.697879992</v>
      </c>
      <c r="J6" s="46" t="b">
        <f t="shared" si="1"/>
        <v>1</v>
      </c>
    </row>
    <row r="7" spans="1:11">
      <c r="A7" s="51">
        <v>6</v>
      </c>
      <c r="B7" s="52" t="s">
        <v>16</v>
      </c>
      <c r="C7" s="53" t="s">
        <v>5</v>
      </c>
      <c r="D7" s="54">
        <f>Налоги!G8</f>
        <v>-47594142.359999985</v>
      </c>
      <c r="E7" s="54">
        <f>'Аренда, земля'!F8</f>
        <v>-10894782.4</v>
      </c>
      <c r="F7" s="54">
        <f>'Аренда, земля'!J8</f>
        <v>-2474007.9349199999</v>
      </c>
      <c r="G7" s="54">
        <f t="shared" si="0"/>
        <v>-60962932.694919981</v>
      </c>
      <c r="I7" s="46">
        <f>Налоги!G8+'Аренда, земля'!K8</f>
        <v>-60962932.694919989</v>
      </c>
      <c r="J7" s="46" t="b">
        <f t="shared" si="1"/>
        <v>1</v>
      </c>
    </row>
    <row r="8" spans="1:11">
      <c r="A8" s="51">
        <v>7</v>
      </c>
      <c r="B8" s="52" t="s">
        <v>18</v>
      </c>
      <c r="C8" s="53" t="s">
        <v>5</v>
      </c>
      <c r="D8" s="54">
        <f>Налоги!G9</f>
        <v>-78705134.009999961</v>
      </c>
      <c r="E8" s="54" t="s">
        <v>105</v>
      </c>
      <c r="F8" s="54">
        <f>'Аренда, земля'!J9</f>
        <v>-16250907.778560001</v>
      </c>
      <c r="G8" s="54">
        <f t="shared" si="0"/>
        <v>-94956041.788559958</v>
      </c>
      <c r="I8" s="46">
        <f>Налоги!G9+'Аренда, земля'!K9</f>
        <v>-94956041.788559958</v>
      </c>
      <c r="J8" s="46" t="b">
        <f t="shared" si="1"/>
        <v>1</v>
      </c>
    </row>
    <row r="9" spans="1:11" ht="29.25" customHeight="1">
      <c r="A9" s="51">
        <v>8</v>
      </c>
      <c r="B9" s="52" t="s">
        <v>72</v>
      </c>
      <c r="C9" s="53" t="s">
        <v>5</v>
      </c>
      <c r="D9" s="68" t="s">
        <v>91</v>
      </c>
      <c r="E9" s="54" t="s">
        <v>105</v>
      </c>
      <c r="F9" s="54">
        <f>'Аренда, земля'!J10</f>
        <v>-3070411.4591999995</v>
      </c>
      <c r="G9" s="54">
        <f t="shared" si="0"/>
        <v>-3070411.4591999995</v>
      </c>
      <c r="I9" s="46">
        <f>Налоги!G10+'Аренда, земля'!K10</f>
        <v>-3070411.4591999995</v>
      </c>
      <c r="J9" s="46" t="b">
        <f t="shared" si="1"/>
        <v>1</v>
      </c>
    </row>
    <row r="10" spans="1:11">
      <c r="A10" s="51">
        <v>9</v>
      </c>
      <c r="B10" s="52" t="s">
        <v>73</v>
      </c>
      <c r="C10" s="53" t="s">
        <v>5</v>
      </c>
      <c r="D10" s="54">
        <f>Налоги!G11</f>
        <v>-14074365.959999993</v>
      </c>
      <c r="E10" s="54">
        <f>'Аренда, земля'!F11</f>
        <v>-10355460.800000001</v>
      </c>
      <c r="F10" s="54">
        <f>'Аренда, земля'!J11</f>
        <v>0</v>
      </c>
      <c r="G10" s="54">
        <f t="shared" si="0"/>
        <v>-24429826.759999994</v>
      </c>
      <c r="I10" s="46">
        <f>Налоги!G11+'Аренда, земля'!K11</f>
        <v>-24429826.759999994</v>
      </c>
      <c r="J10" s="46" t="b">
        <f t="shared" si="1"/>
        <v>1</v>
      </c>
    </row>
    <row r="11" spans="1:11">
      <c r="A11" s="51">
        <v>10</v>
      </c>
      <c r="B11" s="52" t="s">
        <v>74</v>
      </c>
      <c r="C11" s="53" t="s">
        <v>5</v>
      </c>
      <c r="D11" s="54">
        <f>Налоги!G12</f>
        <v>-7502755.5</v>
      </c>
      <c r="E11" s="54">
        <f>'Аренда, земля'!F12</f>
        <v>-13773921.6</v>
      </c>
      <c r="F11" s="54">
        <f>'Аренда, земля'!J12</f>
        <v>0</v>
      </c>
      <c r="G11" s="54">
        <f t="shared" si="0"/>
        <v>-21276677.100000001</v>
      </c>
      <c r="I11" s="46">
        <f>Налоги!G12+'Аренда, земля'!K12</f>
        <v>-21276677.100000001</v>
      </c>
      <c r="J11" s="46" t="b">
        <f t="shared" si="1"/>
        <v>1</v>
      </c>
    </row>
    <row r="12" spans="1:11">
      <c r="A12" s="51">
        <v>11</v>
      </c>
      <c r="B12" s="59" t="s">
        <v>67</v>
      </c>
      <c r="C12" s="53" t="s">
        <v>5</v>
      </c>
      <c r="D12" s="54">
        <f>Налоги!G13</f>
        <v>-332023.81499999994</v>
      </c>
      <c r="E12" s="54">
        <f>'Аренда, земля'!F13</f>
        <v>-856140.80000000005</v>
      </c>
      <c r="F12" s="54">
        <f>'Аренда, земля'!J13</f>
        <v>0</v>
      </c>
      <c r="G12" s="54">
        <f t="shared" si="0"/>
        <v>-1188164.615</v>
      </c>
      <c r="I12" s="46">
        <f>Налоги!G13+'Аренда, земля'!K13</f>
        <v>-1188164.615</v>
      </c>
      <c r="J12" s="46" t="b">
        <f t="shared" si="1"/>
        <v>1</v>
      </c>
    </row>
    <row r="13" spans="1:11">
      <c r="A13" s="51">
        <v>12</v>
      </c>
      <c r="B13" s="59" t="s">
        <v>68</v>
      </c>
      <c r="C13" s="53" t="s">
        <v>5</v>
      </c>
      <c r="D13" s="54">
        <f>Налоги!G14</f>
        <v>-1373977.3049999992</v>
      </c>
      <c r="E13" s="54">
        <f>'Аренда, земля'!F14</f>
        <v>-788675.2</v>
      </c>
      <c r="F13" s="54">
        <f>'Аренда, земля'!J14</f>
        <v>0</v>
      </c>
      <c r="G13" s="54">
        <f t="shared" si="0"/>
        <v>-2162652.504999999</v>
      </c>
      <c r="I13" s="46">
        <f>Налоги!G14+'Аренда, земля'!K14</f>
        <v>-2162652.504999999</v>
      </c>
      <c r="J13" s="46" t="b">
        <f t="shared" si="1"/>
        <v>1</v>
      </c>
    </row>
    <row r="14" spans="1:11">
      <c r="A14" s="51">
        <v>13</v>
      </c>
      <c r="B14" s="59" t="s">
        <v>69</v>
      </c>
      <c r="C14" s="53" t="s">
        <v>5</v>
      </c>
      <c r="D14" s="54">
        <f>Налоги!G15</f>
        <v>-5031140.8499999978</v>
      </c>
      <c r="E14" s="54">
        <f>'Аренда, земля'!F15</f>
        <v>-7774644.7999999998</v>
      </c>
      <c r="F14" s="54">
        <f>'Аренда, земля'!J15</f>
        <v>0</v>
      </c>
      <c r="G14" s="54">
        <f t="shared" si="0"/>
        <v>-12805785.649999999</v>
      </c>
      <c r="I14" s="46">
        <f>Налоги!G15+'Аренда, земля'!K15</f>
        <v>-12805785.649999999</v>
      </c>
      <c r="J14" s="46" t="b">
        <f t="shared" si="1"/>
        <v>1</v>
      </c>
    </row>
    <row r="15" spans="1:11" ht="28.8">
      <c r="A15" s="51"/>
      <c r="B15" s="60" t="s">
        <v>88</v>
      </c>
      <c r="C15" s="61"/>
      <c r="D15" s="55">
        <f>SUM(D2:D14)</f>
        <v>-264311474.34359416</v>
      </c>
      <c r="E15" s="55">
        <f t="shared" ref="E15:F15" si="2">SUM(E2:E14)</f>
        <v>-69608036</v>
      </c>
      <c r="F15" s="55">
        <f t="shared" si="2"/>
        <v>-36978649.636799999</v>
      </c>
      <c r="G15" s="55">
        <f>SUM(G2:G14)</f>
        <v>-370898159.98039418</v>
      </c>
      <c r="I15" s="46">
        <f>Налоги!G16+'Аренда, земля'!K16</f>
        <v>-370898159.98039412</v>
      </c>
      <c r="J15" s="46" t="b">
        <f t="shared" si="1"/>
        <v>1</v>
      </c>
    </row>
    <row r="16" spans="1:11">
      <c r="A16" s="51">
        <v>14</v>
      </c>
      <c r="B16" s="51" t="s">
        <v>9</v>
      </c>
      <c r="C16" s="61" t="s">
        <v>31</v>
      </c>
      <c r="D16" s="67"/>
      <c r="E16" s="54" t="s">
        <v>105</v>
      </c>
      <c r="F16" s="54">
        <f>'Аренда, земля'!J17</f>
        <v>-3776018.4131999998</v>
      </c>
      <c r="G16" s="54">
        <f t="shared" si="0"/>
        <v>-3776018.4131999998</v>
      </c>
      <c r="I16" s="46">
        <f>Налоги!G17+'Аренда, земля'!K17</f>
        <v>-3776018.4131999998</v>
      </c>
      <c r="J16" s="46" t="b">
        <f t="shared" si="1"/>
        <v>1</v>
      </c>
    </row>
    <row r="17" spans="1:10">
      <c r="A17" s="51">
        <v>15</v>
      </c>
      <c r="B17" s="59" t="s">
        <v>10</v>
      </c>
      <c r="C17" s="61" t="s">
        <v>31</v>
      </c>
      <c r="D17" s="67"/>
      <c r="E17" s="54">
        <f>'Аренда, земля'!F18</f>
        <v>-3805555.2</v>
      </c>
      <c r="F17" s="54">
        <f>'Аренда, земля'!J18</f>
        <v>0</v>
      </c>
      <c r="G17" s="54">
        <f t="shared" si="0"/>
        <v>-3805555.2</v>
      </c>
      <c r="I17" s="46">
        <f>Налоги!G18+'Аренда, земля'!K18</f>
        <v>-3805555.2</v>
      </c>
      <c r="J17" s="46" t="b">
        <f t="shared" si="1"/>
        <v>1</v>
      </c>
    </row>
    <row r="18" spans="1:10">
      <c r="A18" s="51">
        <v>16</v>
      </c>
      <c r="B18" s="59" t="s">
        <v>11</v>
      </c>
      <c r="C18" s="61" t="s">
        <v>31</v>
      </c>
      <c r="D18" s="67"/>
      <c r="E18" s="54">
        <f>'Аренда, земля'!F19</f>
        <v>-6205379.2000000002</v>
      </c>
      <c r="F18" s="54">
        <f>'Аренда, земля'!J19</f>
        <v>0</v>
      </c>
      <c r="G18" s="54">
        <f t="shared" si="0"/>
        <v>-6205379.2000000002</v>
      </c>
      <c r="I18" s="46">
        <f>Налоги!G19+'Аренда, земля'!K19</f>
        <v>-6205379.2000000002</v>
      </c>
      <c r="J18" s="46" t="b">
        <f t="shared" si="1"/>
        <v>1</v>
      </c>
    </row>
    <row r="19" spans="1:10">
      <c r="A19" s="51">
        <v>17</v>
      </c>
      <c r="B19" s="59" t="s">
        <v>75</v>
      </c>
      <c r="C19" s="61" t="s">
        <v>31</v>
      </c>
      <c r="D19" s="54">
        <f>Налоги!G20</f>
        <v>-5800895.2799999975</v>
      </c>
      <c r="E19" s="54">
        <f>'Аренда, земля'!F20</f>
        <v>-1961596.8</v>
      </c>
      <c r="F19" s="54">
        <f>'Аренда, земля'!J20</f>
        <v>0</v>
      </c>
      <c r="G19" s="54">
        <f t="shared" si="0"/>
        <v>-7762492.0799999973</v>
      </c>
      <c r="I19" s="46">
        <f>Налоги!G20+'Аренда, земля'!K20</f>
        <v>-7762492.0799999973</v>
      </c>
      <c r="J19" s="46" t="b">
        <f t="shared" si="1"/>
        <v>1</v>
      </c>
    </row>
    <row r="20" spans="1:10">
      <c r="A20" s="51">
        <v>18</v>
      </c>
      <c r="B20" s="62" t="s">
        <v>77</v>
      </c>
      <c r="C20" s="61" t="s">
        <v>56</v>
      </c>
      <c r="D20" s="54">
        <f>Налоги!G21</f>
        <v>-2724196.004999999</v>
      </c>
      <c r="E20" s="54">
        <f>'Аренда, земля'!F21</f>
        <v>-1155516</v>
      </c>
      <c r="F20" s="54">
        <f>'Аренда, земля'!J21</f>
        <v>0</v>
      </c>
      <c r="G20" s="54">
        <f t="shared" si="0"/>
        <v>-3879712.004999999</v>
      </c>
      <c r="I20" s="46">
        <f>Налоги!G21+'Аренда, земля'!K21</f>
        <v>-3879712.004999999</v>
      </c>
      <c r="J20" s="46" t="b">
        <f t="shared" si="1"/>
        <v>1</v>
      </c>
    </row>
    <row r="21" spans="1:10">
      <c r="A21" s="51">
        <v>19</v>
      </c>
      <c r="B21" s="62" t="s">
        <v>76</v>
      </c>
      <c r="C21" s="61" t="s">
        <v>56</v>
      </c>
      <c r="D21" s="54">
        <f>Налоги!G22</f>
        <v>-822947.03999999957</v>
      </c>
      <c r="E21" s="54" t="s">
        <v>105</v>
      </c>
      <c r="F21" s="54">
        <f>'Аренда, земля'!J22</f>
        <v>-671015.83955999999</v>
      </c>
      <c r="G21" s="54">
        <f t="shared" si="0"/>
        <v>-1493962.8795599996</v>
      </c>
      <c r="I21" s="46">
        <f>Налоги!G22+'Аренда, земля'!K22</f>
        <v>-1493962.8795599996</v>
      </c>
      <c r="J21" s="46" t="b">
        <f t="shared" si="1"/>
        <v>1</v>
      </c>
    </row>
    <row r="22" spans="1:10">
      <c r="A22" s="51">
        <v>20</v>
      </c>
      <c r="B22" s="62" t="s">
        <v>78</v>
      </c>
      <c r="C22" s="61" t="s">
        <v>58</v>
      </c>
      <c r="D22" s="54">
        <f>Налоги!G23</f>
        <v>-5318546.2649999969</v>
      </c>
      <c r="E22" s="54" t="s">
        <v>105</v>
      </c>
      <c r="F22" s="54">
        <f>'Аренда, земля'!J23</f>
        <v>-1743820.7481600002</v>
      </c>
      <c r="G22" s="54">
        <f t="shared" si="0"/>
        <v>-7062367.0131599968</v>
      </c>
      <c r="I22" s="46">
        <f>Налоги!G23+'Аренда, земля'!K23</f>
        <v>-7062367.0131599968</v>
      </c>
      <c r="J22" s="46" t="b">
        <f t="shared" si="1"/>
        <v>1</v>
      </c>
    </row>
    <row r="23" spans="1:10" ht="57.6">
      <c r="A23" s="51">
        <v>21</v>
      </c>
      <c r="B23" s="62" t="s">
        <v>79</v>
      </c>
      <c r="C23" s="63" t="s">
        <v>52</v>
      </c>
      <c r="D23" s="54">
        <f>Налоги!G24</f>
        <v>-17557191.854999997</v>
      </c>
      <c r="E23" s="54">
        <f>'Аренда, земля'!F24</f>
        <v>0</v>
      </c>
      <c r="F23" s="54">
        <f>'Аренда, земля'!J24</f>
        <v>0</v>
      </c>
      <c r="G23" s="54">
        <f t="shared" si="0"/>
        <v>-17557191.854999997</v>
      </c>
      <c r="I23" s="46">
        <f>Налоги!G24+'Аренда, земля'!K24</f>
        <v>-17557191.854999997</v>
      </c>
      <c r="J23" s="46" t="b">
        <f t="shared" si="1"/>
        <v>1</v>
      </c>
    </row>
    <row r="24" spans="1:10" ht="33.75" customHeight="1">
      <c r="A24" s="51">
        <v>22</v>
      </c>
      <c r="B24" s="62" t="s">
        <v>80</v>
      </c>
      <c r="C24" s="63" t="s">
        <v>52</v>
      </c>
      <c r="D24" s="67"/>
      <c r="E24" s="54">
        <f>'Аренда, земля'!F25</f>
        <v>0</v>
      </c>
      <c r="F24" s="54">
        <f>'Аренда, земля'!J25</f>
        <v>0</v>
      </c>
      <c r="G24" s="54">
        <f t="shared" si="0"/>
        <v>0</v>
      </c>
      <c r="I24" s="46">
        <f>Налоги!G25+'Аренда, земля'!K25</f>
        <v>0</v>
      </c>
      <c r="J24" s="46" t="b">
        <f t="shared" si="1"/>
        <v>1</v>
      </c>
    </row>
    <row r="25" spans="1:10">
      <c r="A25" s="51"/>
      <c r="B25" s="60" t="s">
        <v>89</v>
      </c>
      <c r="C25" s="63"/>
      <c r="D25" s="55">
        <f t="shared" ref="D25" si="3">SUM(D19:D23)</f>
        <v>-32223776.444999989</v>
      </c>
      <c r="E25" s="55">
        <f>SUM(E16:E23)</f>
        <v>-13128047.200000001</v>
      </c>
      <c r="F25" s="55">
        <f>SUM(F16:F23)</f>
        <v>-6190855.0009199996</v>
      </c>
      <c r="G25" s="55">
        <f>SUM(G16:G24)</f>
        <v>-51542678.645919994</v>
      </c>
      <c r="I25" s="46">
        <f>Налоги!G26+'Аренда, земля'!K26</f>
        <v>-51542678.645919994</v>
      </c>
      <c r="J25" s="46" t="b">
        <f t="shared" si="1"/>
        <v>1</v>
      </c>
    </row>
    <row r="26" spans="1:10">
      <c r="A26" s="2"/>
      <c r="B26" s="60" t="s">
        <v>90</v>
      </c>
      <c r="C26" s="2"/>
      <c r="D26" s="55">
        <f t="shared" ref="D26:F26" si="4">D25+D15</f>
        <v>-296535250.78859413</v>
      </c>
      <c r="E26" s="55">
        <f t="shared" si="4"/>
        <v>-82736083.200000003</v>
      </c>
      <c r="F26" s="55">
        <f t="shared" si="4"/>
        <v>-43169504.637719996</v>
      </c>
      <c r="G26" s="55">
        <f>G15+G25</f>
        <v>-422440838.62631416</v>
      </c>
      <c r="I26" s="46">
        <f>Налоги!G27+'Аренда, земля'!K27</f>
        <v>-422440838.6263141</v>
      </c>
      <c r="J26" s="46" t="b">
        <f t="shared" si="1"/>
        <v>1</v>
      </c>
    </row>
    <row r="27" spans="1:10">
      <c r="B27" s="69" t="s">
        <v>70</v>
      </c>
    </row>
    <row r="29" spans="1:10" ht="23.4">
      <c r="B29" s="26" t="s">
        <v>81</v>
      </c>
    </row>
    <row r="31" spans="1:10">
      <c r="D31" s="46"/>
      <c r="E31" s="46"/>
      <c r="F31" s="46"/>
      <c r="G31" s="46"/>
    </row>
    <row r="32" spans="1:10">
      <c r="D32" s="46">
        <f>Налоги!G27</f>
        <v>-296535250.78859413</v>
      </c>
      <c r="E32" s="46">
        <f>'Аренда, земля'!F27</f>
        <v>-82736083.200000003</v>
      </c>
      <c r="F32" s="46">
        <f>'Аренда, земля'!J27</f>
        <v>-43169504.637719996</v>
      </c>
      <c r="G32" s="46">
        <f>SUM(D32:F32)</f>
        <v>-422440838.6263141</v>
      </c>
    </row>
    <row r="33" spans="4:7">
      <c r="D33" t="b">
        <f>D32=D26</f>
        <v>1</v>
      </c>
      <c r="E33" t="b">
        <f t="shared" ref="E33:F33" si="5">E32=E26</f>
        <v>1</v>
      </c>
      <c r="F33" t="b">
        <f t="shared" si="5"/>
        <v>1</v>
      </c>
      <c r="G33" t="b">
        <f t="shared" ref="G33" si="6">G32=G26</f>
        <v>1</v>
      </c>
    </row>
  </sheetData>
  <pageMargins left="0" right="0" top="0" bottom="0" header="0" footer="0"/>
  <pageSetup paperSize="9" scale="63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3">
    <pageSetUpPr fitToPage="1"/>
  </sheetPr>
  <dimension ref="A1:H30"/>
  <sheetViews>
    <sheetView zoomScale="75" zoomScaleNormal="75" workbookViewId="0">
      <selection activeCell="B24" sqref="B24"/>
    </sheetView>
  </sheetViews>
  <sheetFormatPr defaultRowHeight="14.4"/>
  <cols>
    <col min="1" max="1" width="7.44140625" customWidth="1"/>
    <col min="2" max="2" width="80.88671875" customWidth="1"/>
    <col min="3" max="3" width="24.6640625" customWidth="1"/>
    <col min="4" max="4" width="21.88671875" customWidth="1"/>
    <col min="5" max="5" width="19.33203125" customWidth="1"/>
    <col min="6" max="6" width="16.5546875" customWidth="1"/>
    <col min="7" max="7" width="19.88671875" customWidth="1"/>
    <col min="8" max="8" width="35" customWidth="1"/>
  </cols>
  <sheetData>
    <row r="1" spans="1:8" ht="84">
      <c r="A1" s="27" t="s">
        <v>1</v>
      </c>
      <c r="B1" s="27" t="s">
        <v>2</v>
      </c>
      <c r="C1" s="27" t="s">
        <v>53</v>
      </c>
      <c r="D1" s="27" t="s">
        <v>85</v>
      </c>
      <c r="E1" s="27" t="s">
        <v>82</v>
      </c>
      <c r="F1" s="27" t="s">
        <v>83</v>
      </c>
      <c r="G1" s="27" t="s">
        <v>84</v>
      </c>
    </row>
    <row r="2" spans="1:8" ht="21">
      <c r="D2" s="29"/>
      <c r="E2" s="30">
        <v>0.18</v>
      </c>
      <c r="F2" s="31">
        <v>0.13500000000000001</v>
      </c>
      <c r="G2" s="29"/>
    </row>
    <row r="3" spans="1:8" ht="21">
      <c r="A3" s="24">
        <v>1</v>
      </c>
      <c r="B3" s="25" t="s">
        <v>0</v>
      </c>
      <c r="C3" s="20" t="s">
        <v>5</v>
      </c>
      <c r="D3" s="22">
        <v>272851914</v>
      </c>
      <c r="E3" s="22">
        <f>D3*$E$2</f>
        <v>49113344.519999996</v>
      </c>
      <c r="F3" s="22">
        <f t="shared" ref="F3:F8" si="0">D3*$F$2</f>
        <v>36835008.390000001</v>
      </c>
      <c r="G3" s="22">
        <f t="shared" ref="G3:G8" si="1">F3-E3</f>
        <v>-12278336.129999995</v>
      </c>
    </row>
    <row r="4" spans="1:8" ht="21">
      <c r="A4" s="24">
        <v>2</v>
      </c>
      <c r="B4" s="25" t="s">
        <v>6</v>
      </c>
      <c r="C4" s="20" t="s">
        <v>5</v>
      </c>
      <c r="D4" s="22">
        <v>566405422</v>
      </c>
      <c r="E4" s="22">
        <f>D4*$E$2*0+101952973</f>
        <v>101952973</v>
      </c>
      <c r="F4" s="22">
        <f t="shared" si="0"/>
        <v>76464731.969999999</v>
      </c>
      <c r="G4" s="22">
        <f t="shared" si="1"/>
        <v>-25488241.030000001</v>
      </c>
    </row>
    <row r="5" spans="1:8" ht="21">
      <c r="A5" s="24">
        <v>3</v>
      </c>
      <c r="B5" s="25" t="s">
        <v>71</v>
      </c>
      <c r="C5" s="20" t="s">
        <v>5</v>
      </c>
      <c r="D5" s="22">
        <v>51737181</v>
      </c>
      <c r="E5" s="22">
        <f>D5*$E$2</f>
        <v>9312692.5800000001</v>
      </c>
      <c r="F5" s="22">
        <f t="shared" si="0"/>
        <v>6984519.4350000005</v>
      </c>
      <c r="G5" s="22">
        <f t="shared" si="1"/>
        <v>-2328173.1449999996</v>
      </c>
    </row>
    <row r="6" spans="1:8" ht="21">
      <c r="A6" s="24">
        <v>4</v>
      </c>
      <c r="B6" s="25" t="s">
        <v>15</v>
      </c>
      <c r="C6" s="20" t="s">
        <v>5</v>
      </c>
      <c r="D6" s="33">
        <f>607819478*65.8009%</f>
        <v>399950686.89930195</v>
      </c>
      <c r="E6" s="33">
        <f>D6*$E$2*0+101952973</f>
        <v>101952973</v>
      </c>
      <c r="F6" s="33">
        <f t="shared" si="0"/>
        <v>53993342.731405765</v>
      </c>
      <c r="G6" s="33">
        <f t="shared" si="1"/>
        <v>-47959630.268594235</v>
      </c>
    </row>
    <row r="7" spans="1:8" ht="21">
      <c r="A7" s="24">
        <v>5</v>
      </c>
      <c r="B7" s="25" t="s">
        <v>17</v>
      </c>
      <c r="C7" s="20" t="s">
        <v>5</v>
      </c>
      <c r="D7" s="22">
        <v>480967866</v>
      </c>
      <c r="E7" s="22">
        <f>D7*$E$2</f>
        <v>86574215.879999995</v>
      </c>
      <c r="F7" s="22">
        <f t="shared" si="0"/>
        <v>64930661.910000004</v>
      </c>
      <c r="G7" s="22">
        <f t="shared" si="1"/>
        <v>-21643553.969999991</v>
      </c>
    </row>
    <row r="8" spans="1:8" ht="21">
      <c r="A8" s="24">
        <v>6</v>
      </c>
      <c r="B8" s="25" t="s">
        <v>16</v>
      </c>
      <c r="C8" s="20" t="s">
        <v>5</v>
      </c>
      <c r="D8" s="22">
        <v>1057647608</v>
      </c>
      <c r="E8" s="22">
        <f>D8*$E$2</f>
        <v>190376569.44</v>
      </c>
      <c r="F8" s="22">
        <f t="shared" si="0"/>
        <v>142782427.08000001</v>
      </c>
      <c r="G8" s="22">
        <f t="shared" si="1"/>
        <v>-47594142.359999985</v>
      </c>
    </row>
    <row r="9" spans="1:8" ht="21">
      <c r="A9" s="24">
        <v>7</v>
      </c>
      <c r="B9" s="25" t="s">
        <v>18</v>
      </c>
      <c r="C9" s="20" t="s">
        <v>5</v>
      </c>
      <c r="D9" s="22">
        <v>1749002978</v>
      </c>
      <c r="E9" s="22">
        <f>D9*$E$2</f>
        <v>314820536.03999996</v>
      </c>
      <c r="F9" s="22">
        <f>D9*$F$2</f>
        <v>236115402.03</v>
      </c>
      <c r="G9" s="22">
        <f t="shared" ref="G9:G24" si="2">F9-E9</f>
        <v>-78705134.009999961</v>
      </c>
    </row>
    <row r="10" spans="1:8" ht="21">
      <c r="A10" s="24">
        <v>8</v>
      </c>
      <c r="B10" s="25" t="s">
        <v>72</v>
      </c>
      <c r="C10" s="20" t="s">
        <v>5</v>
      </c>
      <c r="D10" s="388" t="s">
        <v>91</v>
      </c>
      <c r="E10" s="389"/>
      <c r="F10" s="389"/>
      <c r="G10" s="390"/>
      <c r="H10" t="s">
        <v>87</v>
      </c>
    </row>
    <row r="11" spans="1:8" ht="21">
      <c r="A11" s="24">
        <v>9</v>
      </c>
      <c r="B11" s="25" t="s">
        <v>73</v>
      </c>
      <c r="C11" s="20" t="s">
        <v>5</v>
      </c>
      <c r="D11" s="22">
        <v>312763688</v>
      </c>
      <c r="E11" s="22">
        <f>D11*$E$2</f>
        <v>56297463.839999996</v>
      </c>
      <c r="F11" s="22">
        <f>D11*$F$2</f>
        <v>42223097.880000003</v>
      </c>
      <c r="G11" s="22">
        <f t="shared" si="2"/>
        <v>-14074365.959999993</v>
      </c>
    </row>
    <row r="12" spans="1:8" ht="21">
      <c r="A12" s="24">
        <v>10</v>
      </c>
      <c r="B12" s="25" t="s">
        <v>74</v>
      </c>
      <c r="C12" s="20" t="s">
        <v>5</v>
      </c>
      <c r="D12" s="22">
        <v>166727900</v>
      </c>
      <c r="E12" s="22">
        <f>D12*$E$2</f>
        <v>30011022</v>
      </c>
      <c r="F12" s="22">
        <f>D12*$F$2</f>
        <v>22508266.5</v>
      </c>
      <c r="G12" s="22">
        <f t="shared" si="2"/>
        <v>-7502755.5</v>
      </c>
    </row>
    <row r="13" spans="1:8" ht="21">
      <c r="A13" s="24">
        <v>11</v>
      </c>
      <c r="B13" s="28" t="s">
        <v>67</v>
      </c>
      <c r="C13" s="20" t="s">
        <v>5</v>
      </c>
      <c r="D13" s="33">
        <v>7378307</v>
      </c>
      <c r="E13" s="33">
        <f>D13*$E$2</f>
        <v>1328095.26</v>
      </c>
      <c r="F13" s="33">
        <f>D13*$F$2</f>
        <v>996071.44500000007</v>
      </c>
      <c r="G13" s="33">
        <f t="shared" si="2"/>
        <v>-332023.81499999994</v>
      </c>
    </row>
    <row r="14" spans="1:8" ht="21">
      <c r="A14" s="24">
        <v>12</v>
      </c>
      <c r="B14" s="28" t="s">
        <v>68</v>
      </c>
      <c r="C14" s="20" t="s">
        <v>5</v>
      </c>
      <c r="D14" s="33">
        <v>30532829</v>
      </c>
      <c r="E14" s="33">
        <f>D14*$E$2</f>
        <v>5495909.2199999997</v>
      </c>
      <c r="F14" s="33">
        <f>D14*$F$2</f>
        <v>4121931.9150000005</v>
      </c>
      <c r="G14" s="33">
        <f t="shared" si="2"/>
        <v>-1373977.3049999992</v>
      </c>
    </row>
    <row r="15" spans="1:8" ht="21">
      <c r="A15" s="24">
        <v>13</v>
      </c>
      <c r="B15" s="28" t="s">
        <v>69</v>
      </c>
      <c r="C15" s="20" t="s">
        <v>5</v>
      </c>
      <c r="D15" s="22">
        <v>111803130</v>
      </c>
      <c r="E15" s="22">
        <f>D15*$E$2</f>
        <v>20124563.399999999</v>
      </c>
      <c r="F15" s="22">
        <f>D15*$F$2</f>
        <v>15093422.550000001</v>
      </c>
      <c r="G15" s="22">
        <f t="shared" si="2"/>
        <v>-5031140.8499999978</v>
      </c>
    </row>
    <row r="16" spans="1:8" ht="42">
      <c r="A16" s="24"/>
      <c r="B16" s="37" t="s">
        <v>88</v>
      </c>
      <c r="C16" s="21"/>
      <c r="D16" s="35"/>
      <c r="E16" s="32">
        <f>SUM(E3:E15)</f>
        <v>967360358.18000007</v>
      </c>
      <c r="F16" s="36">
        <f>SUM(F3:F15)</f>
        <v>703048883.83640575</v>
      </c>
      <c r="G16" s="32">
        <f>SUM(G3:G15)</f>
        <v>-264311474.34359416</v>
      </c>
    </row>
    <row r="17" spans="1:8" ht="21">
      <c r="A17" s="24">
        <v>14</v>
      </c>
      <c r="B17" s="24" t="s">
        <v>9</v>
      </c>
      <c r="C17" s="21" t="s">
        <v>31</v>
      </c>
      <c r="D17" s="388" t="s">
        <v>14</v>
      </c>
      <c r="E17" s="389"/>
      <c r="F17" s="389"/>
      <c r="G17" s="390"/>
    </row>
    <row r="18" spans="1:8" ht="21">
      <c r="A18" s="24">
        <v>15</v>
      </c>
      <c r="B18" s="28" t="s">
        <v>10</v>
      </c>
      <c r="C18" s="21" t="s">
        <v>31</v>
      </c>
      <c r="D18" s="388" t="s">
        <v>14</v>
      </c>
      <c r="E18" s="389"/>
      <c r="F18" s="389"/>
      <c r="G18" s="390"/>
    </row>
    <row r="19" spans="1:8" ht="21">
      <c r="A19" s="24">
        <v>16</v>
      </c>
      <c r="B19" s="28" t="s">
        <v>11</v>
      </c>
      <c r="C19" s="21" t="s">
        <v>31</v>
      </c>
      <c r="D19" s="388" t="s">
        <v>14</v>
      </c>
      <c r="E19" s="389"/>
      <c r="F19" s="389"/>
      <c r="G19" s="390"/>
    </row>
    <row r="20" spans="1:8" ht="21">
      <c r="A20" s="24">
        <v>17</v>
      </c>
      <c r="B20" s="28" t="s">
        <v>75</v>
      </c>
      <c r="C20" s="21" t="s">
        <v>31</v>
      </c>
      <c r="D20" s="22">
        <v>128908784</v>
      </c>
      <c r="E20" s="22">
        <f>D20*$E$2</f>
        <v>23203581.119999997</v>
      </c>
      <c r="F20" s="22">
        <f>D20*$F$2</f>
        <v>17402685.84</v>
      </c>
      <c r="G20" s="22">
        <f t="shared" si="2"/>
        <v>-5800895.2799999975</v>
      </c>
    </row>
    <row r="21" spans="1:8" ht="42">
      <c r="A21" s="24">
        <v>18</v>
      </c>
      <c r="B21" s="23" t="s">
        <v>77</v>
      </c>
      <c r="C21" s="21" t="s">
        <v>56</v>
      </c>
      <c r="D21" s="22">
        <v>60537689</v>
      </c>
      <c r="E21" s="22">
        <f>D21*$E$2</f>
        <v>10896784.02</v>
      </c>
      <c r="F21" s="22">
        <f>D21*$F$2</f>
        <v>8172588.0150000006</v>
      </c>
      <c r="G21" s="22">
        <f t="shared" si="2"/>
        <v>-2724196.004999999</v>
      </c>
    </row>
    <row r="22" spans="1:8" ht="21">
      <c r="A22" s="24">
        <v>19</v>
      </c>
      <c r="B22" s="23" t="s">
        <v>76</v>
      </c>
      <c r="C22" s="21" t="s">
        <v>56</v>
      </c>
      <c r="D22" s="22">
        <v>18287712</v>
      </c>
      <c r="E22" s="22">
        <f>D22*$E$2</f>
        <v>3291788.1599999997</v>
      </c>
      <c r="F22" s="22">
        <f>D22*$F$2</f>
        <v>2468841.12</v>
      </c>
      <c r="G22" s="22">
        <f t="shared" si="2"/>
        <v>-822947.03999999957</v>
      </c>
    </row>
    <row r="23" spans="1:8" ht="21">
      <c r="A23" s="24">
        <v>20</v>
      </c>
      <c r="B23" s="23" t="s">
        <v>78</v>
      </c>
      <c r="C23" s="21" t="s">
        <v>58</v>
      </c>
      <c r="D23" s="33">
        <v>118189917</v>
      </c>
      <c r="E23" s="33">
        <f>D23*$E$2</f>
        <v>21274185.059999999</v>
      </c>
      <c r="F23" s="33">
        <f>D23*$F$2</f>
        <v>15955638.795000002</v>
      </c>
      <c r="G23" s="33">
        <f t="shared" si="2"/>
        <v>-5318546.2649999969</v>
      </c>
      <c r="H23" t="s">
        <v>86</v>
      </c>
    </row>
    <row r="24" spans="1:8" ht="84">
      <c r="A24" s="24">
        <v>21</v>
      </c>
      <c r="B24" s="23" t="s">
        <v>79</v>
      </c>
      <c r="C24" s="34" t="s">
        <v>52</v>
      </c>
      <c r="D24" s="33">
        <v>390159819</v>
      </c>
      <c r="E24" s="33">
        <f>D24*$E$2</f>
        <v>70228767.420000002</v>
      </c>
      <c r="F24" s="33">
        <f>D24*$F$2</f>
        <v>52671575.565000005</v>
      </c>
      <c r="G24" s="33">
        <f t="shared" si="2"/>
        <v>-17557191.854999997</v>
      </c>
      <c r="H24" t="s">
        <v>86</v>
      </c>
    </row>
    <row r="25" spans="1:8" ht="84">
      <c r="A25" s="24">
        <v>22</v>
      </c>
      <c r="B25" s="23" t="s">
        <v>80</v>
      </c>
      <c r="C25" s="34" t="s">
        <v>52</v>
      </c>
      <c r="D25" s="388" t="s">
        <v>14</v>
      </c>
      <c r="E25" s="389"/>
      <c r="F25" s="389"/>
      <c r="G25" s="390"/>
    </row>
    <row r="26" spans="1:8" ht="21">
      <c r="A26" s="24"/>
      <c r="B26" s="37" t="s">
        <v>89</v>
      </c>
      <c r="C26" s="34"/>
      <c r="D26" s="38"/>
      <c r="E26" s="32">
        <f>SUM(E20:E24)</f>
        <v>128895105.78</v>
      </c>
      <c r="F26" s="32">
        <f t="shared" ref="F26:G26" si="3">SUM(F20:F24)</f>
        <v>96671329.335000008</v>
      </c>
      <c r="G26" s="32">
        <f t="shared" si="3"/>
        <v>-32223776.444999989</v>
      </c>
    </row>
    <row r="27" spans="1:8" ht="21">
      <c r="A27" s="2"/>
      <c r="B27" s="37" t="s">
        <v>90</v>
      </c>
      <c r="C27" s="2"/>
      <c r="D27" s="32"/>
      <c r="E27" s="32">
        <f>E26+E16</f>
        <v>1096255463.96</v>
      </c>
      <c r="F27" s="32">
        <f t="shared" ref="F27:G27" si="4">F26+F16</f>
        <v>799720213.17140579</v>
      </c>
      <c r="G27" s="32">
        <f t="shared" si="4"/>
        <v>-296535250.78859413</v>
      </c>
    </row>
    <row r="28" spans="1:8" ht="21">
      <c r="B28" s="39" t="s">
        <v>70</v>
      </c>
    </row>
    <row r="30" spans="1:8" ht="23.4">
      <c r="B30" s="26" t="s">
        <v>81</v>
      </c>
    </row>
  </sheetData>
  <mergeCells count="5">
    <mergeCell ref="D17:G17"/>
    <mergeCell ref="D25:G25"/>
    <mergeCell ref="D10:G10"/>
    <mergeCell ref="D18:G18"/>
    <mergeCell ref="D19:G19"/>
  </mergeCells>
  <pageMargins left="0" right="0" top="0" bottom="0" header="0" footer="0"/>
  <pageSetup paperSize="9" scale="6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7">
    <pageSetUpPr fitToPage="1"/>
  </sheetPr>
  <dimension ref="A1:Q32"/>
  <sheetViews>
    <sheetView zoomScale="75" zoomScaleNormal="75" workbookViewId="0">
      <pane xSplit="2" ySplit="1" topLeftCell="C11" activePane="bottomRight" state="frozen"/>
      <selection pane="topRight" activeCell="C1" sqref="C1"/>
      <selection pane="bottomLeft" activeCell="A2" sqref="A2"/>
      <selection pane="bottomRight" activeCell="B25" sqref="B25"/>
    </sheetView>
  </sheetViews>
  <sheetFormatPr defaultRowHeight="14.4" outlineLevelCol="1"/>
  <cols>
    <col min="1" max="1" width="7.44140625" customWidth="1"/>
    <col min="2" max="2" width="46.33203125" customWidth="1"/>
    <col min="3" max="3" width="18.33203125" customWidth="1"/>
    <col min="4" max="4" width="19" customWidth="1"/>
    <col min="5" max="5" width="16.33203125" customWidth="1"/>
    <col min="6" max="7" width="17.5546875" customWidth="1"/>
    <col min="8" max="8" width="14.33203125" customWidth="1"/>
    <col min="9" max="9" width="15.88671875" customWidth="1"/>
    <col min="10" max="10" width="17.109375" customWidth="1"/>
    <col min="11" max="11" width="19.88671875" style="43" customWidth="1"/>
    <col min="12" max="12" width="35" hidden="1" customWidth="1" outlineLevel="1"/>
    <col min="13" max="13" width="14.109375" hidden="1" customWidth="1" outlineLevel="1"/>
    <col min="14" max="14" width="32.5546875" hidden="1" customWidth="1" outlineLevel="1"/>
    <col min="15" max="15" width="50.88671875" customWidth="1" collapsed="1"/>
    <col min="16" max="16" width="50.88671875" hidden="1" customWidth="1" outlineLevel="1" collapsed="1"/>
    <col min="17" max="17" width="9.109375" collapsed="1"/>
  </cols>
  <sheetData>
    <row r="1" spans="1:16" ht="72">
      <c r="A1" s="47" t="s">
        <v>1</v>
      </c>
      <c r="B1" s="47" t="s">
        <v>2</v>
      </c>
      <c r="C1" s="47" t="s">
        <v>53</v>
      </c>
      <c r="D1" s="47" t="s">
        <v>92</v>
      </c>
      <c r="E1" s="47" t="s">
        <v>93</v>
      </c>
      <c r="F1" s="47" t="s">
        <v>100</v>
      </c>
      <c r="G1" s="47" t="s">
        <v>98</v>
      </c>
      <c r="H1" s="47" t="s">
        <v>102</v>
      </c>
      <c r="I1" s="47" t="s">
        <v>103</v>
      </c>
      <c r="J1" s="47" t="s">
        <v>101</v>
      </c>
      <c r="K1" s="47" t="s">
        <v>96</v>
      </c>
      <c r="L1" s="41" t="s">
        <v>94</v>
      </c>
      <c r="M1" s="42" t="s">
        <v>95</v>
      </c>
      <c r="N1" s="40" t="s">
        <v>84</v>
      </c>
    </row>
    <row r="2" spans="1:16">
      <c r="D2" s="48"/>
      <c r="E2" s="49">
        <v>0.2</v>
      </c>
      <c r="F2" s="48"/>
      <c r="G2" s="48"/>
      <c r="H2" s="50">
        <v>1.4999999999999999E-2</v>
      </c>
      <c r="I2" s="50">
        <v>3.0000000000000001E-3</v>
      </c>
      <c r="J2" s="48"/>
      <c r="K2" s="48"/>
    </row>
    <row r="3" spans="1:16">
      <c r="A3" s="51">
        <v>1</v>
      </c>
      <c r="B3" s="52" t="s">
        <v>0</v>
      </c>
      <c r="C3" s="53" t="s">
        <v>5</v>
      </c>
      <c r="D3" s="54">
        <f>3464647+18176402</f>
        <v>21641049</v>
      </c>
      <c r="E3" s="54">
        <f t="shared" ref="E3:E9" si="0">D3*$E$2</f>
        <v>4328209.8</v>
      </c>
      <c r="F3" s="54">
        <f>E3-D3</f>
        <v>-17312839.199999999</v>
      </c>
      <c r="G3" s="54">
        <f>323806103.75*0+508999680.7</f>
        <v>508999680.69999999</v>
      </c>
      <c r="H3" s="54">
        <f>G3*$H$2</f>
        <v>7634995.2104999991</v>
      </c>
      <c r="I3" s="54">
        <f>G3*$I$2</f>
        <v>1526999.0421</v>
      </c>
      <c r="J3" s="54">
        <f>I3-H3</f>
        <v>-6107996.1683999989</v>
      </c>
      <c r="K3" s="55">
        <f>F3+J3</f>
        <v>-23420835.3684</v>
      </c>
    </row>
    <row r="4" spans="1:16" ht="93.75" customHeight="1">
      <c r="A4" s="51">
        <v>2</v>
      </c>
      <c r="B4" s="52" t="s">
        <v>6</v>
      </c>
      <c r="C4" s="53" t="s">
        <v>5</v>
      </c>
      <c r="D4" s="56">
        <v>9814464</v>
      </c>
      <c r="E4" s="56">
        <f t="shared" si="0"/>
        <v>1962892.8</v>
      </c>
      <c r="F4" s="56">
        <f t="shared" ref="F4:F9" si="1">E4-D4</f>
        <v>-7851571.2000000002</v>
      </c>
      <c r="G4" s="54"/>
      <c r="H4" s="54"/>
      <c r="I4" s="54"/>
      <c r="J4" s="54"/>
      <c r="K4" s="55">
        <f t="shared" ref="K4:K21" si="2">F4+J4</f>
        <v>-7851571.2000000002</v>
      </c>
      <c r="O4" s="44" t="s">
        <v>97</v>
      </c>
      <c r="P4" s="44" t="s">
        <v>97</v>
      </c>
    </row>
    <row r="5" spans="1:16" ht="39" customHeight="1">
      <c r="A5" s="51">
        <v>3</v>
      </c>
      <c r="B5" s="52" t="s">
        <v>71</v>
      </c>
      <c r="C5" s="53" t="s">
        <v>5</v>
      </c>
      <c r="D5" s="54"/>
      <c r="E5" s="54">
        <f t="shared" si="0"/>
        <v>0</v>
      </c>
      <c r="F5" s="54">
        <f t="shared" si="1"/>
        <v>0</v>
      </c>
      <c r="G5" s="57">
        <f>109654598.16*0+329724454.62</f>
        <v>329724454.62</v>
      </c>
      <c r="H5" s="57">
        <f t="shared" ref="H5:H10" si="3">G5*$H$2</f>
        <v>4945866.8192999996</v>
      </c>
      <c r="I5" s="57">
        <f t="shared" ref="I5:I10" si="4">G5*$I$2</f>
        <v>989173.36386000004</v>
      </c>
      <c r="J5" s="57">
        <f t="shared" ref="J5:J10" si="5">I5-H5</f>
        <v>-3956693.4554399997</v>
      </c>
      <c r="K5" s="55">
        <f t="shared" si="2"/>
        <v>-3956693.4554399997</v>
      </c>
      <c r="O5" s="45"/>
      <c r="P5" s="44" t="s">
        <v>99</v>
      </c>
    </row>
    <row r="6" spans="1:16" ht="39.75" customHeight="1">
      <c r="A6" s="51">
        <v>4</v>
      </c>
      <c r="B6" s="64" t="s">
        <v>15</v>
      </c>
      <c r="C6" s="53" t="s">
        <v>5</v>
      </c>
      <c r="D6" s="58"/>
      <c r="E6" s="54">
        <f t="shared" si="0"/>
        <v>0</v>
      </c>
      <c r="F6" s="54">
        <f t="shared" si="1"/>
        <v>0</v>
      </c>
      <c r="G6" s="57">
        <v>366183092.69999999</v>
      </c>
      <c r="H6" s="57">
        <f t="shared" si="3"/>
        <v>5492746.3904999997</v>
      </c>
      <c r="I6" s="57">
        <f t="shared" si="4"/>
        <v>1098549.2781</v>
      </c>
      <c r="J6" s="57">
        <f t="shared" si="5"/>
        <v>-4394197.1124</v>
      </c>
      <c r="K6" s="55">
        <f t="shared" si="2"/>
        <v>-4394197.1124</v>
      </c>
      <c r="O6" s="45"/>
      <c r="P6" s="44" t="s">
        <v>99</v>
      </c>
    </row>
    <row r="7" spans="1:16" ht="45" customHeight="1">
      <c r="A7" s="51">
        <v>5</v>
      </c>
      <c r="B7" s="64" t="s">
        <v>17</v>
      </c>
      <c r="C7" s="53" t="s">
        <v>5</v>
      </c>
      <c r="D7" s="54"/>
      <c r="E7" s="54">
        <f t="shared" si="0"/>
        <v>0</v>
      </c>
      <c r="F7" s="54">
        <f t="shared" si="1"/>
        <v>0</v>
      </c>
      <c r="G7" s="57">
        <v>60369643.990000002</v>
      </c>
      <c r="H7" s="57">
        <f t="shared" si="3"/>
        <v>905544.65985000005</v>
      </c>
      <c r="I7" s="57">
        <f t="shared" si="4"/>
        <v>181108.93197000001</v>
      </c>
      <c r="J7" s="57">
        <f t="shared" si="5"/>
        <v>-724435.72788000002</v>
      </c>
      <c r="K7" s="55">
        <f t="shared" si="2"/>
        <v>-724435.72788000002</v>
      </c>
      <c r="O7" s="45"/>
      <c r="P7" s="44" t="s">
        <v>99</v>
      </c>
    </row>
    <row r="8" spans="1:16">
      <c r="A8" s="51">
        <v>6</v>
      </c>
      <c r="B8" s="52" t="s">
        <v>16</v>
      </c>
      <c r="C8" s="53" t="s">
        <v>5</v>
      </c>
      <c r="D8" s="54">
        <f>2289686+11328792</f>
        <v>13618478</v>
      </c>
      <c r="E8" s="54">
        <f t="shared" si="0"/>
        <v>2723695.6</v>
      </c>
      <c r="F8" s="54">
        <f t="shared" si="1"/>
        <v>-10894782.4</v>
      </c>
      <c r="G8" s="54">
        <f>94191129.36+84593423.55+27382775</f>
        <v>206167327.91</v>
      </c>
      <c r="H8" s="54">
        <f t="shared" si="3"/>
        <v>3092509.9186499999</v>
      </c>
      <c r="I8" s="54">
        <f t="shared" si="4"/>
        <v>618501.98372999998</v>
      </c>
      <c r="J8" s="54">
        <f t="shared" si="5"/>
        <v>-2474007.9349199999</v>
      </c>
      <c r="K8" s="55">
        <f t="shared" si="2"/>
        <v>-13368790.33492</v>
      </c>
    </row>
    <row r="9" spans="1:16">
      <c r="A9" s="51">
        <v>7</v>
      </c>
      <c r="B9" s="52" t="s">
        <v>18</v>
      </c>
      <c r="C9" s="53" t="s">
        <v>5</v>
      </c>
      <c r="D9" s="54"/>
      <c r="E9" s="54">
        <f t="shared" si="0"/>
        <v>0</v>
      </c>
      <c r="F9" s="54">
        <f t="shared" si="1"/>
        <v>0</v>
      </c>
      <c r="G9" s="54">
        <f>324769535.09*0+1354242314.88</f>
        <v>1354242314.8800001</v>
      </c>
      <c r="H9" s="54">
        <f t="shared" si="3"/>
        <v>20313634.723200001</v>
      </c>
      <c r="I9" s="54">
        <f t="shared" si="4"/>
        <v>4062726.9446400004</v>
      </c>
      <c r="J9" s="54">
        <f t="shared" si="5"/>
        <v>-16250907.778560001</v>
      </c>
      <c r="K9" s="55">
        <f t="shared" si="2"/>
        <v>-16250907.778560001</v>
      </c>
    </row>
    <row r="10" spans="1:16">
      <c r="A10" s="51">
        <v>8</v>
      </c>
      <c r="B10" s="52" t="s">
        <v>72</v>
      </c>
      <c r="C10" s="53" t="s">
        <v>5</v>
      </c>
      <c r="D10" s="54"/>
      <c r="E10" s="54">
        <f>D10*$E$2</f>
        <v>0</v>
      </c>
      <c r="F10" s="54">
        <f>E10-D10</f>
        <v>0</v>
      </c>
      <c r="G10" s="54">
        <f>120065517.3*0+255867621.6</f>
        <v>255867621.59999999</v>
      </c>
      <c r="H10" s="54">
        <f t="shared" si="3"/>
        <v>3838014.3239999996</v>
      </c>
      <c r="I10" s="54">
        <f t="shared" si="4"/>
        <v>767602.86479999998</v>
      </c>
      <c r="J10" s="54">
        <f t="shared" si="5"/>
        <v>-3070411.4591999995</v>
      </c>
      <c r="K10" s="55">
        <f t="shared" si="2"/>
        <v>-3070411.4591999995</v>
      </c>
    </row>
    <row r="11" spans="1:16">
      <c r="A11" s="51">
        <v>9</v>
      </c>
      <c r="B11" s="52" t="s">
        <v>73</v>
      </c>
      <c r="C11" s="53" t="s">
        <v>5</v>
      </c>
      <c r="D11" s="54">
        <f>9864124+3080202</f>
        <v>12944326</v>
      </c>
      <c r="E11" s="54">
        <f>D11*$E$2</f>
        <v>2588865.2000000002</v>
      </c>
      <c r="F11" s="54">
        <f>E11-D11</f>
        <v>-10355460.800000001</v>
      </c>
      <c r="G11" s="54"/>
      <c r="H11" s="54"/>
      <c r="I11" s="54"/>
      <c r="J11" s="54"/>
      <c r="K11" s="55">
        <f t="shared" si="2"/>
        <v>-10355460.800000001</v>
      </c>
    </row>
    <row r="12" spans="1:16">
      <c r="A12" s="51">
        <v>10</v>
      </c>
      <c r="B12" s="52" t="s">
        <v>74</v>
      </c>
      <c r="C12" s="53" t="s">
        <v>5</v>
      </c>
      <c r="D12" s="54">
        <f>1670245+12126100+3421057</f>
        <v>17217402</v>
      </c>
      <c r="E12" s="54">
        <f t="shared" ref="E12:E15" si="6">D12*$E$2</f>
        <v>3443480.4000000004</v>
      </c>
      <c r="F12" s="54">
        <f>E12-D12</f>
        <v>-13773921.6</v>
      </c>
      <c r="G12" s="54"/>
      <c r="H12" s="54"/>
      <c r="I12" s="54"/>
      <c r="J12" s="54"/>
      <c r="K12" s="55">
        <f t="shared" si="2"/>
        <v>-13773921.6</v>
      </c>
    </row>
    <row r="13" spans="1:16">
      <c r="A13" s="51">
        <v>11</v>
      </c>
      <c r="B13" s="59" t="s">
        <v>67</v>
      </c>
      <c r="C13" s="53" t="s">
        <v>5</v>
      </c>
      <c r="D13" s="54">
        <v>1070176</v>
      </c>
      <c r="E13" s="54">
        <f t="shared" si="6"/>
        <v>214035.20000000001</v>
      </c>
      <c r="F13" s="54">
        <f>E13-D13</f>
        <v>-856140.80000000005</v>
      </c>
      <c r="G13" s="54"/>
      <c r="H13" s="54"/>
      <c r="I13" s="54"/>
      <c r="J13" s="54"/>
      <c r="K13" s="55">
        <f t="shared" si="2"/>
        <v>-856140.80000000005</v>
      </c>
    </row>
    <row r="14" spans="1:16">
      <c r="A14" s="51">
        <v>12</v>
      </c>
      <c r="B14" s="59" t="s">
        <v>68</v>
      </c>
      <c r="C14" s="53" t="s">
        <v>5</v>
      </c>
      <c r="D14" s="54">
        <v>985844</v>
      </c>
      <c r="E14" s="54">
        <f t="shared" si="6"/>
        <v>197168.80000000002</v>
      </c>
      <c r="F14" s="54">
        <f t="shared" ref="F14:F15" si="7">E14-D14</f>
        <v>-788675.2</v>
      </c>
      <c r="G14" s="54"/>
      <c r="H14" s="54"/>
      <c r="I14" s="54"/>
      <c r="J14" s="54"/>
      <c r="K14" s="55">
        <f t="shared" si="2"/>
        <v>-788675.2</v>
      </c>
    </row>
    <row r="15" spans="1:16">
      <c r="A15" s="51">
        <v>13</v>
      </c>
      <c r="B15" s="65" t="s">
        <v>69</v>
      </c>
      <c r="C15" s="53" t="s">
        <v>5</v>
      </c>
      <c r="D15" s="54">
        <v>9718306</v>
      </c>
      <c r="E15" s="54">
        <f t="shared" si="6"/>
        <v>1943661.2000000002</v>
      </c>
      <c r="F15" s="54">
        <f t="shared" si="7"/>
        <v>-7774644.7999999998</v>
      </c>
      <c r="G15" s="54"/>
      <c r="H15" s="54"/>
      <c r="I15" s="54"/>
      <c r="J15" s="54"/>
      <c r="K15" s="55">
        <f t="shared" si="2"/>
        <v>-7774644.7999999998</v>
      </c>
    </row>
    <row r="16" spans="1:16" ht="30" customHeight="1">
      <c r="A16" s="51"/>
      <c r="B16" s="60" t="s">
        <v>88</v>
      </c>
      <c r="C16" s="61"/>
      <c r="D16" s="55">
        <f>SUM(D3:D15)</f>
        <v>87010045</v>
      </c>
      <c r="E16" s="55">
        <f>SUM(E3:E15)</f>
        <v>17402009</v>
      </c>
      <c r="F16" s="55">
        <f>SUM(F3:F15)</f>
        <v>-69608036</v>
      </c>
      <c r="G16" s="55">
        <f>SUM(G3:G15)</f>
        <v>3081554136.4000001</v>
      </c>
      <c r="H16" s="55">
        <f t="shared" ref="H16:J16" si="8">SUM(H3:H15)</f>
        <v>46223312.046000004</v>
      </c>
      <c r="I16" s="55">
        <f t="shared" si="8"/>
        <v>9244662.4091999996</v>
      </c>
      <c r="J16" s="55">
        <f t="shared" si="8"/>
        <v>-36978649.636799999</v>
      </c>
      <c r="K16" s="55">
        <f t="shared" si="2"/>
        <v>-106586685.63679999</v>
      </c>
    </row>
    <row r="17" spans="1:16">
      <c r="A17" s="51">
        <v>14</v>
      </c>
      <c r="B17" s="51" t="s">
        <v>9</v>
      </c>
      <c r="C17" s="61" t="s">
        <v>31</v>
      </c>
      <c r="D17" s="54"/>
      <c r="E17" s="54"/>
      <c r="F17" s="54"/>
      <c r="G17" s="54">
        <v>314668201.10000002</v>
      </c>
      <c r="H17" s="54">
        <f>G17*$H$2</f>
        <v>4720023.0164999999</v>
      </c>
      <c r="I17" s="54">
        <f>G17*$I$2</f>
        <v>944004.60330000008</v>
      </c>
      <c r="J17" s="54">
        <f>I17-H17</f>
        <v>-3776018.4131999998</v>
      </c>
      <c r="K17" s="55">
        <f t="shared" si="2"/>
        <v>-3776018.4131999998</v>
      </c>
    </row>
    <row r="18" spans="1:16" ht="28.8">
      <c r="A18" s="51">
        <v>15</v>
      </c>
      <c r="B18" s="65" t="s">
        <v>10</v>
      </c>
      <c r="C18" s="61" t="s">
        <v>31</v>
      </c>
      <c r="D18" s="54">
        <v>4756944</v>
      </c>
      <c r="E18" s="54">
        <f t="shared" ref="E18:E20" si="9">D18*$E$2</f>
        <v>951388.8</v>
      </c>
      <c r="F18" s="54">
        <f>E18-D18</f>
        <v>-3805555.2</v>
      </c>
      <c r="G18" s="54"/>
      <c r="H18" s="54"/>
      <c r="I18" s="54"/>
      <c r="J18" s="54"/>
      <c r="K18" s="55">
        <f t="shared" si="2"/>
        <v>-3805555.2</v>
      </c>
    </row>
    <row r="19" spans="1:16" ht="28.8">
      <c r="A19" s="51">
        <v>16</v>
      </c>
      <c r="B19" s="65" t="s">
        <v>11</v>
      </c>
      <c r="C19" s="61" t="s">
        <v>31</v>
      </c>
      <c r="D19" s="54">
        <v>7756724</v>
      </c>
      <c r="E19" s="54">
        <f t="shared" ref="E19" si="10">D19*$E$2</f>
        <v>1551344.8</v>
      </c>
      <c r="F19" s="54">
        <f>E19-D19</f>
        <v>-6205379.2000000002</v>
      </c>
      <c r="G19" s="54"/>
      <c r="H19" s="54"/>
      <c r="I19" s="54"/>
      <c r="J19" s="54"/>
      <c r="K19" s="55">
        <f t="shared" si="2"/>
        <v>-6205379.2000000002</v>
      </c>
    </row>
    <row r="20" spans="1:16">
      <c r="A20" s="51">
        <v>17</v>
      </c>
      <c r="B20" s="59" t="s">
        <v>75</v>
      </c>
      <c r="C20" s="61" t="s">
        <v>31</v>
      </c>
      <c r="D20" s="54">
        <v>2451996</v>
      </c>
      <c r="E20" s="54">
        <f t="shared" si="9"/>
        <v>490399.2</v>
      </c>
      <c r="F20" s="54">
        <f>E20-D20</f>
        <v>-1961596.8</v>
      </c>
      <c r="G20" s="54"/>
      <c r="H20" s="54"/>
      <c r="I20" s="54"/>
      <c r="J20" s="54"/>
      <c r="K20" s="55">
        <f t="shared" si="2"/>
        <v>-1961596.8</v>
      </c>
    </row>
    <row r="21" spans="1:16" ht="28.8">
      <c r="A21" s="51">
        <v>18</v>
      </c>
      <c r="B21" s="62" t="s">
        <v>77</v>
      </c>
      <c r="C21" s="61" t="s">
        <v>56</v>
      </c>
      <c r="D21" s="54">
        <v>1444395</v>
      </c>
      <c r="E21" s="54">
        <f t="shared" ref="E21" si="11">D21*$E$2</f>
        <v>288879</v>
      </c>
      <c r="F21" s="54">
        <f>E21-D21</f>
        <v>-1155516</v>
      </c>
      <c r="G21" s="54"/>
      <c r="H21" s="54"/>
      <c r="I21" s="54"/>
      <c r="J21" s="54"/>
      <c r="K21" s="55">
        <f t="shared" si="2"/>
        <v>-1155516</v>
      </c>
    </row>
    <row r="22" spans="1:16" ht="33.75" customHeight="1">
      <c r="A22" s="51">
        <v>19</v>
      </c>
      <c r="B22" s="62" t="s">
        <v>76</v>
      </c>
      <c r="C22" s="61" t="s">
        <v>56</v>
      </c>
      <c r="D22" s="54"/>
      <c r="E22" s="54"/>
      <c r="F22" s="54"/>
      <c r="G22" s="54">
        <v>55917986.630000003</v>
      </c>
      <c r="H22" s="54">
        <f>G22*$H$2</f>
        <v>838769.79945000005</v>
      </c>
      <c r="I22" s="54">
        <f>G22*$I$2</f>
        <v>167753.95989</v>
      </c>
      <c r="J22" s="54">
        <f>I22-H22</f>
        <v>-671015.83955999999</v>
      </c>
      <c r="K22" s="55">
        <f>F22+J22</f>
        <v>-671015.83955999999</v>
      </c>
      <c r="O22" s="45"/>
      <c r="P22" s="44" t="s">
        <v>99</v>
      </c>
    </row>
    <row r="23" spans="1:16">
      <c r="A23" s="51">
        <v>20</v>
      </c>
      <c r="B23" s="62" t="s">
        <v>78</v>
      </c>
      <c r="C23" s="61" t="s">
        <v>58</v>
      </c>
      <c r="D23" s="58"/>
      <c r="E23" s="58"/>
      <c r="F23" s="58"/>
      <c r="G23" s="54">
        <f>134175478.72*0+145318395.68</f>
        <v>145318395.68000001</v>
      </c>
      <c r="H23" s="54">
        <f>G23*$H$2</f>
        <v>2179775.9352000002</v>
      </c>
      <c r="I23" s="54">
        <f>G23*$I$2</f>
        <v>435955.18704000005</v>
      </c>
      <c r="J23" s="54">
        <f>I23-H23</f>
        <v>-1743820.7481600002</v>
      </c>
      <c r="K23" s="55">
        <f>F23+J23</f>
        <v>-1743820.7481600002</v>
      </c>
    </row>
    <row r="24" spans="1:16" ht="72">
      <c r="A24" s="51">
        <v>21</v>
      </c>
      <c r="B24" s="62" t="s">
        <v>79</v>
      </c>
      <c r="C24" s="63" t="s">
        <v>52</v>
      </c>
      <c r="D24" s="58"/>
      <c r="E24" s="58"/>
      <c r="F24" s="58"/>
      <c r="G24" s="54"/>
      <c r="H24" s="54"/>
      <c r="I24" s="54"/>
      <c r="J24" s="54"/>
      <c r="K24" s="55"/>
    </row>
    <row r="25" spans="1:16" ht="57.6">
      <c r="A25" s="51">
        <v>22</v>
      </c>
      <c r="B25" s="62" t="s">
        <v>80</v>
      </c>
      <c r="C25" s="63" t="s">
        <v>52</v>
      </c>
      <c r="D25" s="391"/>
      <c r="E25" s="389"/>
      <c r="F25" s="390"/>
      <c r="G25" s="54"/>
      <c r="H25" s="54"/>
      <c r="I25" s="54"/>
      <c r="J25" s="54"/>
      <c r="K25" s="55"/>
    </row>
    <row r="26" spans="1:16">
      <c r="A26" s="51"/>
      <c r="B26" s="60" t="s">
        <v>89</v>
      </c>
      <c r="C26" s="63"/>
      <c r="D26" s="55">
        <f>SUM(D17:D25)</f>
        <v>16410059</v>
      </c>
      <c r="E26" s="55">
        <f t="shared" ref="E26:J26" si="12">SUM(E17:E25)</f>
        <v>3282011.8000000003</v>
      </c>
      <c r="F26" s="55">
        <f t="shared" si="12"/>
        <v>-13128047.200000001</v>
      </c>
      <c r="G26" s="55">
        <f t="shared" si="12"/>
        <v>515904583.41000003</v>
      </c>
      <c r="H26" s="55">
        <f t="shared" si="12"/>
        <v>7738568.7511499999</v>
      </c>
      <c r="I26" s="55">
        <f t="shared" si="12"/>
        <v>1547713.7502300001</v>
      </c>
      <c r="J26" s="55">
        <f t="shared" si="12"/>
        <v>-6190855.0009199996</v>
      </c>
      <c r="K26" s="55">
        <f t="shared" ref="K26" si="13">F26+J26</f>
        <v>-19318902.200920001</v>
      </c>
    </row>
    <row r="27" spans="1:16">
      <c r="A27" s="2"/>
      <c r="B27" s="60" t="s">
        <v>90</v>
      </c>
      <c r="C27" s="2"/>
      <c r="D27" s="55">
        <f>D26+D16</f>
        <v>103420104</v>
      </c>
      <c r="E27" s="55">
        <f>E26+E16</f>
        <v>20684020.800000001</v>
      </c>
      <c r="F27" s="55">
        <f t="shared" ref="F27" si="14">F26+F16</f>
        <v>-82736083.200000003</v>
      </c>
      <c r="G27" s="54"/>
      <c r="H27" s="55">
        <f t="shared" ref="H27:I27" si="15">H26+H16</f>
        <v>53961880.797150001</v>
      </c>
      <c r="I27" s="55">
        <f t="shared" si="15"/>
        <v>10792376.159429999</v>
      </c>
      <c r="J27" s="55">
        <f>J26+J16</f>
        <v>-43169504.637719996</v>
      </c>
      <c r="K27" s="55">
        <f t="shared" ref="K27" si="16">K26+K16</f>
        <v>-125905587.83771999</v>
      </c>
    </row>
    <row r="28" spans="1:16" ht="21">
      <c r="B28" s="39" t="s">
        <v>70</v>
      </c>
    </row>
    <row r="29" spans="1:16">
      <c r="K29" s="66"/>
    </row>
    <row r="30" spans="1:16" ht="23.4">
      <c r="B30" s="26" t="s">
        <v>81</v>
      </c>
    </row>
    <row r="32" spans="1:16">
      <c r="D32" s="46"/>
      <c r="E32" s="46"/>
      <c r="F32" s="46"/>
      <c r="G32" s="46"/>
      <c r="H32" s="46"/>
      <c r="I32" s="46"/>
      <c r="J32" s="46"/>
      <c r="K32" s="46"/>
      <c r="L32" s="46">
        <f t="shared" ref="L32:N32" si="17">SUM(L3:L15,L17:L25)</f>
        <v>0</v>
      </c>
      <c r="M32" s="46">
        <f t="shared" si="17"/>
        <v>0</v>
      </c>
      <c r="N32" s="46">
        <f t="shared" si="17"/>
        <v>0</v>
      </c>
    </row>
  </sheetData>
  <mergeCells count="1">
    <mergeCell ref="D25:F25"/>
  </mergeCells>
  <pageMargins left="0" right="0" top="0" bottom="0" header="0" footer="0"/>
  <pageSetup paperSize="9" scale="55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8">
    <pageSetUpPr fitToPage="1"/>
  </sheetPr>
  <dimension ref="A1:I14"/>
  <sheetViews>
    <sheetView zoomScale="75" zoomScaleNormal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E11" sqref="E11"/>
    </sheetView>
  </sheetViews>
  <sheetFormatPr defaultRowHeight="14.4"/>
  <cols>
    <col min="1" max="1" width="7.44140625" customWidth="1"/>
    <col min="2" max="2" width="80.88671875" customWidth="1"/>
    <col min="3" max="3" width="24.6640625" customWidth="1"/>
    <col min="4" max="4" width="89.44140625" customWidth="1"/>
    <col min="5" max="5" width="29.109375" customWidth="1"/>
  </cols>
  <sheetData>
    <row r="1" spans="1:9" ht="63">
      <c r="A1" s="27" t="s">
        <v>1</v>
      </c>
      <c r="B1" s="27" t="s">
        <v>2</v>
      </c>
      <c r="C1" s="27" t="s">
        <v>106</v>
      </c>
      <c r="D1" s="27" t="s">
        <v>107</v>
      </c>
      <c r="E1" s="27" t="s">
        <v>112</v>
      </c>
    </row>
    <row r="2" spans="1:9" ht="21">
      <c r="A2" s="24">
        <v>1</v>
      </c>
      <c r="B2" s="25" t="s">
        <v>0</v>
      </c>
      <c r="C2" s="21" t="s">
        <v>5</v>
      </c>
      <c r="D2" s="22"/>
      <c r="E2" s="22" t="s">
        <v>5</v>
      </c>
    </row>
    <row r="3" spans="1:9" ht="21">
      <c r="A3" s="24">
        <v>2</v>
      </c>
      <c r="B3" s="25" t="s">
        <v>6</v>
      </c>
      <c r="C3" s="21" t="s">
        <v>5</v>
      </c>
      <c r="D3" s="22"/>
      <c r="E3" s="22" t="s">
        <v>5</v>
      </c>
    </row>
    <row r="4" spans="1:9" ht="189">
      <c r="A4" s="24">
        <v>3</v>
      </c>
      <c r="B4" s="25" t="s">
        <v>71</v>
      </c>
      <c r="C4" s="21" t="s">
        <v>133</v>
      </c>
      <c r="D4" s="23" t="s">
        <v>110</v>
      </c>
      <c r="E4" s="22" t="s">
        <v>5</v>
      </c>
    </row>
    <row r="5" spans="1:9" ht="21">
      <c r="A5" s="24">
        <v>4</v>
      </c>
      <c r="B5" s="25" t="s">
        <v>15</v>
      </c>
      <c r="C5" s="21" t="s">
        <v>58</v>
      </c>
      <c r="D5" s="71"/>
      <c r="E5" s="22" t="s">
        <v>130</v>
      </c>
    </row>
    <row r="6" spans="1:9" ht="63">
      <c r="A6" s="24">
        <v>5</v>
      </c>
      <c r="B6" s="25" t="s">
        <v>17</v>
      </c>
      <c r="C6" s="21" t="s">
        <v>5</v>
      </c>
      <c r="D6" s="23" t="s">
        <v>109</v>
      </c>
      <c r="E6" s="77">
        <v>42412</v>
      </c>
    </row>
    <row r="7" spans="1:9" ht="273">
      <c r="A7" s="24">
        <v>6</v>
      </c>
      <c r="B7" s="25" t="s">
        <v>16</v>
      </c>
      <c r="C7" s="21" t="s">
        <v>5</v>
      </c>
      <c r="D7" s="23" t="s">
        <v>111</v>
      </c>
      <c r="E7" s="77">
        <v>42412</v>
      </c>
      <c r="I7" s="72"/>
    </row>
    <row r="8" spans="1:9" ht="63">
      <c r="A8" s="24">
        <v>7</v>
      </c>
      <c r="B8" s="25" t="s">
        <v>18</v>
      </c>
      <c r="C8" s="21" t="s">
        <v>5</v>
      </c>
      <c r="D8" s="23" t="s">
        <v>109</v>
      </c>
      <c r="E8" s="77">
        <v>42412</v>
      </c>
    </row>
    <row r="9" spans="1:9" ht="21" customHeight="1">
      <c r="A9" s="24">
        <v>8</v>
      </c>
      <c r="B9" s="25" t="s">
        <v>72</v>
      </c>
      <c r="C9" s="392" t="s">
        <v>131</v>
      </c>
      <c r="D9" s="389"/>
      <c r="E9" s="390"/>
    </row>
    <row r="10" spans="1:9" ht="21">
      <c r="A10" s="24">
        <v>9</v>
      </c>
      <c r="B10" s="25" t="s">
        <v>73</v>
      </c>
      <c r="C10" s="70"/>
      <c r="D10" s="22"/>
      <c r="E10" s="74"/>
    </row>
    <row r="11" spans="1:9" ht="21">
      <c r="A11" s="24">
        <v>10</v>
      </c>
      <c r="B11" s="25" t="s">
        <v>74</v>
      </c>
      <c r="C11" s="21" t="s">
        <v>58</v>
      </c>
      <c r="D11" s="22"/>
      <c r="E11" s="22" t="s">
        <v>129</v>
      </c>
    </row>
    <row r="12" spans="1:9" ht="21">
      <c r="A12" s="24">
        <v>11</v>
      </c>
      <c r="B12" s="28" t="s">
        <v>67</v>
      </c>
      <c r="C12" s="70"/>
      <c r="D12" s="71"/>
      <c r="E12" s="21" t="s">
        <v>5</v>
      </c>
    </row>
    <row r="13" spans="1:9" ht="126">
      <c r="A13" s="24">
        <v>12</v>
      </c>
      <c r="B13" s="28" t="s">
        <v>68</v>
      </c>
      <c r="C13" s="21" t="s">
        <v>5</v>
      </c>
      <c r="D13" s="23" t="s">
        <v>108</v>
      </c>
      <c r="E13" s="21" t="s">
        <v>5</v>
      </c>
    </row>
    <row r="14" spans="1:9" ht="66.75" customHeight="1">
      <c r="A14" s="24">
        <v>13</v>
      </c>
      <c r="B14" s="28" t="s">
        <v>69</v>
      </c>
      <c r="C14" s="21" t="s">
        <v>5</v>
      </c>
      <c r="D14" s="23" t="s">
        <v>109</v>
      </c>
      <c r="E14" s="21" t="s">
        <v>5</v>
      </c>
      <c r="G14" t="s">
        <v>113</v>
      </c>
    </row>
  </sheetData>
  <mergeCells count="1">
    <mergeCell ref="C9:E9"/>
  </mergeCells>
  <pageMargins left="0" right="0" top="0" bottom="0" header="0" footer="0"/>
  <pageSetup paperSize="9" scale="63"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9"/>
  <dimension ref="A1:D31"/>
  <sheetViews>
    <sheetView topLeftCell="B1" workbookViewId="0">
      <selection activeCell="A14" sqref="A14"/>
    </sheetView>
  </sheetViews>
  <sheetFormatPr defaultRowHeight="14.4"/>
  <cols>
    <col min="1" max="1" width="59.88671875" customWidth="1"/>
    <col min="2" max="2" width="16.5546875" customWidth="1"/>
  </cols>
  <sheetData>
    <row r="1" spans="1:2" ht="21">
      <c r="A1" s="132" t="s">
        <v>243</v>
      </c>
      <c r="B1" s="43">
        <f>SUM(B3:B9)</f>
        <v>14</v>
      </c>
    </row>
    <row r="3" spans="1:2">
      <c r="A3" t="s">
        <v>220</v>
      </c>
      <c r="B3">
        <v>12</v>
      </c>
    </row>
    <row r="4" spans="1:2">
      <c r="A4" t="s">
        <v>229</v>
      </c>
      <c r="B4">
        <v>1</v>
      </c>
    </row>
    <row r="5" spans="1:2">
      <c r="A5" t="s">
        <v>246</v>
      </c>
      <c r="B5">
        <v>1</v>
      </c>
    </row>
    <row r="6" spans="1:2">
      <c r="A6" t="s">
        <v>242</v>
      </c>
      <c r="B6">
        <v>0</v>
      </c>
    </row>
    <row r="7" spans="1:2">
      <c r="A7" t="s">
        <v>244</v>
      </c>
      <c r="B7">
        <v>0</v>
      </c>
    </row>
    <row r="8" spans="1:2">
      <c r="A8" t="s">
        <v>247</v>
      </c>
      <c r="B8">
        <v>0</v>
      </c>
    </row>
    <row r="9" spans="1:2">
      <c r="A9" t="s">
        <v>245</v>
      </c>
      <c r="B9">
        <v>0</v>
      </c>
    </row>
    <row r="14" spans="1:2" ht="42">
      <c r="A14" s="133" t="s">
        <v>249</v>
      </c>
      <c r="B14" s="43">
        <f>SUM(B16:B19)</f>
        <v>12</v>
      </c>
    </row>
    <row r="16" spans="1:2">
      <c r="A16" t="s">
        <v>250</v>
      </c>
      <c r="B16">
        <v>9</v>
      </c>
    </row>
    <row r="17" spans="1:4" ht="32.25" customHeight="1">
      <c r="A17" s="131" t="s">
        <v>252</v>
      </c>
      <c r="B17">
        <v>1</v>
      </c>
    </row>
    <row r="18" spans="1:4">
      <c r="A18" t="s">
        <v>251</v>
      </c>
      <c r="B18">
        <v>1</v>
      </c>
    </row>
    <row r="19" spans="1:4">
      <c r="A19" t="s">
        <v>253</v>
      </c>
      <c r="B19">
        <v>1</v>
      </c>
    </row>
    <row r="27" spans="1:4" ht="138" customHeight="1">
      <c r="A27" s="2"/>
      <c r="B27" s="134" t="s">
        <v>261</v>
      </c>
      <c r="C27" s="134" t="s">
        <v>259</v>
      </c>
      <c r="D27" s="134" t="s">
        <v>258</v>
      </c>
    </row>
    <row r="28" spans="1:4">
      <c r="A28" s="43" t="s">
        <v>248</v>
      </c>
      <c r="B28" s="135">
        <f>SUM('статусы  без льгот'!N13:N13)</f>
        <v>12.610200000000001</v>
      </c>
      <c r="C28" s="135">
        <f>SUM(C29:C31)</f>
        <v>100</v>
      </c>
      <c r="D28" s="135">
        <f>SUM(D29:D31)</f>
        <v>50</v>
      </c>
    </row>
    <row r="29" spans="1:4">
      <c r="A29" s="2" t="s">
        <v>254</v>
      </c>
      <c r="B29" s="136">
        <f>SUM('статусы  без льгот'!O13:O13)</f>
        <v>0.92149999999999999</v>
      </c>
      <c r="C29" s="2"/>
      <c r="D29" s="2">
        <v>50</v>
      </c>
    </row>
    <row r="30" spans="1:4">
      <c r="A30" s="2" t="s">
        <v>256</v>
      </c>
      <c r="B30" s="136">
        <f>0.8*(B28-B29)</f>
        <v>9.3509600000000006</v>
      </c>
      <c r="C30" s="2">
        <v>100</v>
      </c>
      <c r="D30" s="2"/>
    </row>
    <row r="31" spans="1:4">
      <c r="A31" s="2" t="s">
        <v>255</v>
      </c>
      <c r="B31" s="136">
        <f>0.2*(B28-B29)</f>
        <v>2.3377400000000002</v>
      </c>
      <c r="C31" s="2"/>
      <c r="D31" s="2"/>
    </row>
  </sheetData>
  <pageMargins left="0.7" right="0.7" top="0.75" bottom="0.75" header="0.3" footer="0.3"/>
  <pageSetup paperSize="9"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0"/>
  <dimension ref="A1:AC21"/>
  <sheetViews>
    <sheetView topLeftCell="B1" workbookViewId="0">
      <pane xSplit="1" ySplit="2" topLeftCell="C3" activePane="bottomRight" state="frozen"/>
      <selection activeCell="B1" sqref="B1"/>
      <selection pane="topRight" activeCell="C1" sqref="C1"/>
      <selection pane="bottomLeft" activeCell="B3" sqref="B3"/>
      <selection pane="bottomRight" activeCell="E25" sqref="E25"/>
    </sheetView>
  </sheetViews>
  <sheetFormatPr defaultRowHeight="14.4"/>
  <cols>
    <col min="2" max="2" width="61.44140625" customWidth="1"/>
    <col min="3" max="3" width="15.44140625" customWidth="1"/>
    <col min="4" max="4" width="9.33203125" customWidth="1"/>
    <col min="5" max="6" width="15.44140625" customWidth="1"/>
    <col min="7" max="7" width="10.33203125" customWidth="1"/>
    <col min="8" max="8" width="12" customWidth="1"/>
    <col min="9" max="9" width="16.88671875" customWidth="1"/>
    <col min="10" max="12" width="10.88671875" customWidth="1"/>
    <col min="13" max="13" width="9.33203125" customWidth="1"/>
  </cols>
  <sheetData>
    <row r="1" spans="1:29">
      <c r="A1" s="158"/>
      <c r="B1" s="158"/>
      <c r="C1" s="158"/>
      <c r="D1" s="178"/>
      <c r="E1" s="393" t="s">
        <v>267</v>
      </c>
      <c r="F1" s="331"/>
      <c r="G1" s="331"/>
      <c r="H1" s="331"/>
      <c r="I1" s="331"/>
      <c r="J1" s="332"/>
      <c r="K1" s="393" t="s">
        <v>270</v>
      </c>
      <c r="L1" s="331"/>
      <c r="M1" s="331"/>
      <c r="N1" s="331"/>
      <c r="O1" s="331"/>
      <c r="P1" s="332"/>
      <c r="Q1" s="396" t="s">
        <v>271</v>
      </c>
      <c r="R1" s="396"/>
      <c r="S1" s="396"/>
      <c r="T1" s="396"/>
      <c r="U1" s="396" t="s">
        <v>276</v>
      </c>
      <c r="V1" s="396"/>
      <c r="W1" s="396"/>
      <c r="X1" s="396"/>
      <c r="Y1" s="393" t="s">
        <v>277</v>
      </c>
      <c r="Z1" s="394"/>
      <c r="AA1" s="394"/>
      <c r="AB1" s="394"/>
      <c r="AC1" s="395"/>
    </row>
    <row r="2" spans="1:29" ht="38.25" customHeight="1">
      <c r="A2" s="158"/>
      <c r="B2" s="158"/>
      <c r="C2" s="159" t="s">
        <v>268</v>
      </c>
      <c r="D2" s="159"/>
      <c r="E2" s="159">
        <v>2010</v>
      </c>
      <c r="F2" s="159">
        <v>2011</v>
      </c>
      <c r="G2" s="158">
        <v>2012</v>
      </c>
      <c r="H2" s="158">
        <v>2013</v>
      </c>
      <c r="I2" s="165" t="s">
        <v>278</v>
      </c>
      <c r="J2" s="158">
        <v>2015</v>
      </c>
      <c r="K2" s="159">
        <v>2010</v>
      </c>
      <c r="L2" s="159">
        <v>2011</v>
      </c>
      <c r="M2" s="158">
        <v>2012</v>
      </c>
      <c r="N2" s="158">
        <v>2013</v>
      </c>
      <c r="O2" s="158">
        <v>2014</v>
      </c>
      <c r="P2" s="158">
        <v>2015</v>
      </c>
      <c r="Q2" s="158">
        <v>2012</v>
      </c>
      <c r="R2" s="158">
        <v>2013</v>
      </c>
      <c r="S2" s="158">
        <v>2014</v>
      </c>
      <c r="T2" s="158">
        <v>2015</v>
      </c>
      <c r="U2" s="158">
        <v>2012</v>
      </c>
      <c r="V2" s="158">
        <v>2013</v>
      </c>
      <c r="W2" s="158">
        <v>2014</v>
      </c>
      <c r="X2" s="158">
        <v>2015</v>
      </c>
      <c r="Y2" s="158">
        <v>2011</v>
      </c>
      <c r="Z2" s="158">
        <v>2012</v>
      </c>
      <c r="AA2" s="158">
        <v>2013</v>
      </c>
      <c r="AB2" s="158">
        <v>2014</v>
      </c>
      <c r="AC2" s="158">
        <v>2015</v>
      </c>
    </row>
    <row r="3" spans="1:29" ht="33.75" customHeight="1">
      <c r="A3" s="158">
        <v>1</v>
      </c>
      <c r="B3" s="160" t="s">
        <v>17</v>
      </c>
      <c r="C3" s="160">
        <v>7706043263</v>
      </c>
      <c r="D3" s="179">
        <v>0.72599999999999998</v>
      </c>
      <c r="E3" s="160"/>
      <c r="F3" s="161">
        <f>$D$3*СПАРК!E4/1000</f>
        <v>6562163.7180000003</v>
      </c>
      <c r="G3" s="161">
        <f>$D$3*СПАРК!F4/1000</f>
        <v>6432146.5559999999</v>
      </c>
      <c r="H3" s="161">
        <f>9078023*72.6%</f>
        <v>6590644.6979999999</v>
      </c>
      <c r="I3" s="161">
        <f>'[1]по заявителям'!$B$79/1000</f>
        <v>7095592.2180000003</v>
      </c>
      <c r="J3" s="158"/>
      <c r="K3" s="161">
        <f>$O$3/СПАРК!$N$4*СПАРК!J4</f>
        <v>1645.3558505018489</v>
      </c>
      <c r="L3" s="161">
        <f>$O$3/СПАРК!$N$4*СПАРК!K4</f>
        <v>1687.3006801373479</v>
      </c>
      <c r="M3" s="161">
        <f>$O$3/СПАРК!$N$4*СПАРК!L4</f>
        <v>1504.9804873217115</v>
      </c>
      <c r="N3" s="161">
        <f>$O$3/СПАРК!$N$4*СПАРК!M4</f>
        <v>1467.5097728473322</v>
      </c>
      <c r="O3" s="161">
        <f>'[1]по заявителям'!$B$82</f>
        <v>1411.5833333333333</v>
      </c>
      <c r="P3" s="158"/>
      <c r="Q3" s="158"/>
      <c r="R3" s="158"/>
      <c r="S3" s="161">
        <f>'[1]по заявителям'!$B$80/1000</f>
        <v>644433.5</v>
      </c>
      <c r="T3" s="158"/>
      <c r="U3" s="2"/>
      <c r="V3" s="2"/>
      <c r="W3" s="161">
        <f t="shared" ref="W3:W9" si="0">S3/O3/12*1000</f>
        <v>38044.365074679736</v>
      </c>
      <c r="X3" s="2"/>
      <c r="Y3" s="162"/>
      <c r="Z3" s="162">
        <f t="shared" ref="Z3:Z20" si="1">G3/F3-1</f>
        <v>-1.9813154256326126E-2</v>
      </c>
      <c r="AA3" s="162">
        <f t="shared" ref="AA3:AA20" si="2">H3/G3-1</f>
        <v>2.4641562598126887E-2</v>
      </c>
      <c r="AB3" s="162">
        <f t="shared" ref="AB3:AB20" si="3">I3/H3-1</f>
        <v>7.6615800598875072E-2</v>
      </c>
      <c r="AC3" s="162"/>
    </row>
    <row r="4" spans="1:29" ht="19.5" customHeight="1">
      <c r="A4" s="158">
        <f>A3+1</f>
        <v>2</v>
      </c>
      <c r="B4" s="160" t="s">
        <v>16</v>
      </c>
      <c r="C4" s="160">
        <v>7705033216</v>
      </c>
      <c r="D4" s="179">
        <v>0.99970000000000003</v>
      </c>
      <c r="E4" s="161">
        <f>$D$4*СПАРК!D5/1000</f>
        <v>6551526.9521000003</v>
      </c>
      <c r="F4" s="161">
        <f>$D$4*СПАРК!E5/1000</f>
        <v>7940367.1749999998</v>
      </c>
      <c r="G4" s="161">
        <f>$D$4*СПАРК!F5/1000</f>
        <v>8397189.0873000007</v>
      </c>
      <c r="H4" s="161">
        <f>8947232*99.97%</f>
        <v>8944547.8303999994</v>
      </c>
      <c r="I4" s="161" t="e">
        <f>#REF!/1000</f>
        <v>#REF!</v>
      </c>
      <c r="J4" s="158"/>
      <c r="K4" s="161"/>
      <c r="L4" s="158"/>
      <c r="M4" s="158"/>
      <c r="N4" s="158"/>
      <c r="O4" s="161" t="e">
        <f>#REF!</f>
        <v>#REF!</v>
      </c>
      <c r="P4" s="158"/>
      <c r="Q4" s="158"/>
      <c r="R4" s="158"/>
      <c r="S4" s="161" t="e">
        <f>#REF!/1000</f>
        <v>#REF!</v>
      </c>
      <c r="T4" s="158"/>
      <c r="U4" s="2"/>
      <c r="V4" s="2"/>
      <c r="W4" s="161" t="e">
        <f t="shared" si="0"/>
        <v>#REF!</v>
      </c>
      <c r="X4" s="2"/>
      <c r="Y4" s="162">
        <f t="shared" ref="Y4:Y20" si="4">F4/E4-1</f>
        <v>0.21198725626166071</v>
      </c>
      <c r="Z4" s="162">
        <f t="shared" si="1"/>
        <v>5.753158540807668E-2</v>
      </c>
      <c r="AA4" s="162">
        <f t="shared" si="2"/>
        <v>6.5183567668832154E-2</v>
      </c>
      <c r="AB4" s="162" t="e">
        <f t="shared" si="3"/>
        <v>#REF!</v>
      </c>
      <c r="AC4" s="162"/>
    </row>
    <row r="5" spans="1:29" ht="21.75" customHeight="1">
      <c r="A5" s="158">
        <f t="shared" ref="A5:A20" si="5">A4+1</f>
        <v>3</v>
      </c>
      <c r="B5" s="160" t="s">
        <v>18</v>
      </c>
      <c r="C5" s="160">
        <v>7708029391</v>
      </c>
      <c r="D5" s="179">
        <v>0.9778</v>
      </c>
      <c r="E5" s="161"/>
      <c r="F5" s="161">
        <f>$D$5*СПАРК!E6/1000</f>
        <v>8139641.3432</v>
      </c>
      <c r="G5" s="161">
        <f>$D$5*СПАРК!F6/1000</f>
        <v>8006993.9730000002</v>
      </c>
      <c r="H5" s="161">
        <f>8053502*97.78%</f>
        <v>7874714.2555999998</v>
      </c>
      <c r="I5" s="161">
        <f>'[2]по заявителям'!$B$79/1000</f>
        <v>8593088.2708000001</v>
      </c>
      <c r="J5" s="158"/>
      <c r="K5" s="161">
        <f>$O$5/СПАРК!$N$6*СПАРК!J6</f>
        <v>2148.7142144638401</v>
      </c>
      <c r="L5" s="161">
        <f>$O$5/СПАРК!$N$6*СПАРК!K6</f>
        <v>2155.7165419783873</v>
      </c>
      <c r="M5" s="161">
        <f>$O$5/СПАРК!$N$6*СПАРК!L6</f>
        <v>2053.6826267664173</v>
      </c>
      <c r="N5" s="161">
        <f>$O$5/СПАРК!$N$6*СПАРК!M6</f>
        <v>2006.6669991687447</v>
      </c>
      <c r="O5" s="161">
        <f>'[2]по заявителям'!$B$82</f>
        <v>2005.6666666666667</v>
      </c>
      <c r="P5" s="158"/>
      <c r="Q5" s="158"/>
      <c r="R5" s="158"/>
      <c r="S5" s="161">
        <f>'[2]по заявителям'!$B$80/1000</f>
        <v>916064.5</v>
      </c>
      <c r="T5" s="158"/>
      <c r="U5" s="2"/>
      <c r="V5" s="2"/>
      <c r="W5" s="161">
        <f t="shared" si="0"/>
        <v>38061.513212564401</v>
      </c>
      <c r="X5" s="2"/>
      <c r="Y5" s="162"/>
      <c r="Z5" s="162">
        <f t="shared" si="1"/>
        <v>-1.6296463763826097E-2</v>
      </c>
      <c r="AA5" s="162">
        <f t="shared" si="2"/>
        <v>-1.6520521664691423E-2</v>
      </c>
      <c r="AB5" s="162">
        <f t="shared" si="3"/>
        <v>9.1225407282446769E-2</v>
      </c>
      <c r="AC5" s="162"/>
    </row>
    <row r="6" spans="1:29">
      <c r="A6" s="158">
        <f t="shared" si="5"/>
        <v>4</v>
      </c>
      <c r="B6" s="160" t="s">
        <v>7</v>
      </c>
      <c r="C6" s="160">
        <v>7735004068</v>
      </c>
      <c r="D6" s="179">
        <v>1</v>
      </c>
      <c r="E6" s="161">
        <f>СПАРК!D7/1000</f>
        <v>1430362</v>
      </c>
      <c r="F6" s="161">
        <f>СПАРК!E7/1000</f>
        <v>1485046</v>
      </c>
      <c r="G6" s="161">
        <f>СПАРК!F7/1000</f>
        <v>1626582</v>
      </c>
      <c r="H6" s="161">
        <v>1746140</v>
      </c>
      <c r="I6" s="161">
        <f>'[3]по заявителям'!$B$79/1000</f>
        <v>1829059</v>
      </c>
      <c r="J6" s="158"/>
      <c r="K6" s="158"/>
      <c r="L6" s="158"/>
      <c r="M6" s="158"/>
      <c r="N6" s="158"/>
      <c r="O6" s="161">
        <f>'[3]по заявителям'!$B$82</f>
        <v>688</v>
      </c>
      <c r="P6" s="158"/>
      <c r="Q6" s="158"/>
      <c r="R6" s="158"/>
      <c r="S6" s="161">
        <f>'[3]по заявителям'!$B$80/1000</f>
        <v>302021.05764999997</v>
      </c>
      <c r="T6" s="158"/>
      <c r="U6" s="2"/>
      <c r="V6" s="2"/>
      <c r="W6" s="161">
        <f t="shared" si="0"/>
        <v>36582.007951792635</v>
      </c>
      <c r="X6" s="2"/>
      <c r="Y6" s="162">
        <f t="shared" si="4"/>
        <v>3.8230881413236606E-2</v>
      </c>
      <c r="Z6" s="162">
        <f t="shared" si="1"/>
        <v>9.5307485424693805E-2</v>
      </c>
      <c r="AA6" s="162">
        <f t="shared" si="2"/>
        <v>7.3502596241689533E-2</v>
      </c>
      <c r="AB6" s="162">
        <f t="shared" si="3"/>
        <v>4.7487028531503883E-2</v>
      </c>
      <c r="AC6" s="162"/>
    </row>
    <row r="7" spans="1:29">
      <c r="A7" s="158">
        <f t="shared" si="5"/>
        <v>5</v>
      </c>
      <c r="B7" s="160" t="s">
        <v>8</v>
      </c>
      <c r="C7" s="160">
        <v>7712022825</v>
      </c>
      <c r="D7" s="179">
        <v>1</v>
      </c>
      <c r="E7" s="161">
        <f>СПАРК!D8/1000</f>
        <v>861621</v>
      </c>
      <c r="F7" s="161">
        <f>СПАРК!E8/1000</f>
        <v>982259</v>
      </c>
      <c r="G7" s="161">
        <f>СПАРК!F8/1000</f>
        <v>1133166</v>
      </c>
      <c r="H7" s="161">
        <v>1252250</v>
      </c>
      <c r="I7" s="161">
        <f>'[4]по заявителям'!$B$72/1000</f>
        <v>1374564</v>
      </c>
      <c r="J7" s="158"/>
      <c r="K7" s="158"/>
      <c r="L7" s="158"/>
      <c r="M7" s="158"/>
      <c r="N7" s="158"/>
      <c r="O7" s="161">
        <f>'[4]по заявителям'!$B$75</f>
        <v>505</v>
      </c>
      <c r="P7" s="158"/>
      <c r="Q7" s="158"/>
      <c r="R7" s="158"/>
      <c r="S7" s="161">
        <f>'[4]по заявителям'!$B$73/1000</f>
        <v>221786.72500000001</v>
      </c>
      <c r="T7" s="158"/>
      <c r="U7" s="2"/>
      <c r="V7" s="2"/>
      <c r="W7" s="161">
        <f t="shared" si="0"/>
        <v>36598.469471947195</v>
      </c>
      <c r="X7" s="2"/>
      <c r="Y7" s="162">
        <f t="shared" si="4"/>
        <v>0.14001283627023953</v>
      </c>
      <c r="Z7" s="162">
        <f t="shared" si="1"/>
        <v>0.15363259588357048</v>
      </c>
      <c r="AA7" s="162">
        <f t="shared" si="2"/>
        <v>0.10508963382240544</v>
      </c>
      <c r="AB7" s="162">
        <f t="shared" si="3"/>
        <v>9.7675384308245183E-2</v>
      </c>
      <c r="AC7" s="162"/>
    </row>
    <row r="8" spans="1:29">
      <c r="A8" s="158">
        <f t="shared" si="5"/>
        <v>6</v>
      </c>
      <c r="B8" s="167" t="s">
        <v>279</v>
      </c>
      <c r="C8" s="160">
        <v>7713085659</v>
      </c>
      <c r="D8" s="179">
        <v>0.44506432930000001</v>
      </c>
      <c r="E8" s="161">
        <f>$D$8*СПАРК!D9/1000</f>
        <v>27420613.607121184</v>
      </c>
      <c r="F8" s="161">
        <f>$D$8*СПАРК!E9/1000</f>
        <v>29376406.076054424</v>
      </c>
      <c r="G8" s="161">
        <f>$D$8*СПАРК!F9/1000</f>
        <v>31386108.297067113</v>
      </c>
      <c r="H8" s="161">
        <f>74452123*0.4450643293</f>
        <v>33135984.187956106</v>
      </c>
      <c r="I8" s="161">
        <f>'[5]по заявителям'!$B$88/1000</f>
        <v>3265599.3</v>
      </c>
      <c r="J8" s="158"/>
      <c r="K8" s="158"/>
      <c r="L8" s="158"/>
      <c r="M8" s="158"/>
      <c r="N8" s="158"/>
      <c r="O8" s="161">
        <f>'[5]по заявителям'!$B$91</f>
        <v>0</v>
      </c>
      <c r="P8" s="158"/>
      <c r="Q8" s="158"/>
      <c r="R8" s="158"/>
      <c r="S8" s="161">
        <f>'[5]по заявителям'!$B$89/1000</f>
        <v>74.01965864273086</v>
      </c>
      <c r="T8" s="158"/>
      <c r="U8" s="2"/>
      <c r="V8" s="2"/>
      <c r="W8" s="161" t="e">
        <f t="shared" si="0"/>
        <v>#DIV/0!</v>
      </c>
      <c r="X8" s="2"/>
      <c r="Y8" s="162">
        <f t="shared" si="4"/>
        <v>7.1325627389509538E-2</v>
      </c>
      <c r="Z8" s="162">
        <f t="shared" si="1"/>
        <v>6.841212011468123E-2</v>
      </c>
      <c r="AA8" s="162">
        <f t="shared" si="2"/>
        <v>5.5753197380399966E-2</v>
      </c>
      <c r="AB8" s="162">
        <f t="shared" si="3"/>
        <v>-0.90144854966502119</v>
      </c>
      <c r="AC8" s="162"/>
    </row>
    <row r="9" spans="1:29" ht="28.2">
      <c r="A9" s="158">
        <f t="shared" si="5"/>
        <v>7</v>
      </c>
      <c r="B9" s="168" t="s">
        <v>280</v>
      </c>
      <c r="C9" s="160">
        <v>7707019672</v>
      </c>
      <c r="D9" s="179">
        <v>0.97629999999999995</v>
      </c>
      <c r="E9" s="161"/>
      <c r="F9" s="161">
        <f>$D$9*СПАРК!E10/1000</f>
        <v>4547476.5283999993</v>
      </c>
      <c r="G9" s="161">
        <f>$D$9*СПАРК!F10/1000</f>
        <v>5089504.6201999998</v>
      </c>
      <c r="H9" s="161">
        <f>4354813*97.63%</f>
        <v>4251603.9319000002</v>
      </c>
      <c r="I9" s="161">
        <f>3247877*97.63%</f>
        <v>3170902.3150999998</v>
      </c>
      <c r="J9" s="161"/>
      <c r="K9" s="161"/>
      <c r="L9" s="161"/>
      <c r="M9" s="158"/>
      <c r="N9" s="158"/>
      <c r="O9" s="161">
        <f>'[6]по заявителям'!$L$87</f>
        <v>1193.3333333333333</v>
      </c>
      <c r="P9" s="158"/>
      <c r="Q9" s="158"/>
      <c r="R9" s="158"/>
      <c r="S9" s="161">
        <f>'[6]по заявителям'!$M$87/1000</f>
        <v>858190</v>
      </c>
      <c r="T9" s="158"/>
      <c r="U9" s="2"/>
      <c r="V9" s="2"/>
      <c r="W9" s="161">
        <f t="shared" si="0"/>
        <v>59929.469273743023</v>
      </c>
      <c r="X9" s="2"/>
      <c r="Y9" s="162"/>
      <c r="Z9" s="162">
        <f t="shared" si="1"/>
        <v>0.1191931587584707</v>
      </c>
      <c r="AA9" s="162">
        <f t="shared" si="2"/>
        <v>-0.16463305386823146</v>
      </c>
      <c r="AB9" s="162">
        <f t="shared" si="3"/>
        <v>-0.25418680434728202</v>
      </c>
      <c r="AC9" s="162"/>
    </row>
    <row r="10" spans="1:29">
      <c r="A10" s="158">
        <f t="shared" si="5"/>
        <v>8</v>
      </c>
      <c r="B10" s="160" t="s">
        <v>19</v>
      </c>
      <c r="C10" s="160">
        <v>7714015735</v>
      </c>
      <c r="D10" s="179">
        <v>0.99309999999999998</v>
      </c>
      <c r="E10" s="161">
        <f>$D$10*СПАРК!D11/1000</f>
        <v>1572899.5867999999</v>
      </c>
      <c r="F10" s="161">
        <f>$D$10*СПАРК!E11/1000</f>
        <v>1679663.7953999999</v>
      </c>
      <c r="G10" s="161">
        <f>$D$10*СПАРК!F11/1000</f>
        <v>1868041.9550999999</v>
      </c>
      <c r="H10" s="161">
        <f>$D$10*СПАРК!G11/1000</f>
        <v>2002914.8661</v>
      </c>
      <c r="I10" s="161">
        <f>'[7]входящие данные'!$I$35</f>
        <v>1984455.53</v>
      </c>
      <c r="J10" s="158"/>
      <c r="K10" s="158"/>
      <c r="L10" s="158"/>
      <c r="M10" s="158"/>
      <c r="N10" s="158"/>
      <c r="O10" s="161">
        <f>'[7]входящие данные'!$I$37</f>
        <v>265</v>
      </c>
      <c r="P10" s="158"/>
      <c r="Q10" s="158"/>
      <c r="R10" s="158"/>
      <c r="S10" s="161">
        <f>'[7]входящие данные'!$I$36</f>
        <v>143909.21799999999</v>
      </c>
      <c r="T10" s="161"/>
      <c r="U10" s="2"/>
      <c r="V10" s="2"/>
      <c r="W10" s="161">
        <f>S10/O10/12*1000</f>
        <v>45254.471069182386</v>
      </c>
      <c r="X10" s="2"/>
      <c r="Y10" s="162">
        <f t="shared" si="4"/>
        <v>6.7877320012021514E-2</v>
      </c>
      <c r="Z10" s="162">
        <f t="shared" si="1"/>
        <v>0.1121523010830503</v>
      </c>
      <c r="AA10" s="162">
        <f t="shared" si="2"/>
        <v>7.2200150875508573E-2</v>
      </c>
      <c r="AB10" s="162">
        <f t="shared" si="3"/>
        <v>-9.216236003052547E-3</v>
      </c>
      <c r="AC10" s="162"/>
    </row>
    <row r="11" spans="1:29" ht="17.25" customHeight="1">
      <c r="A11" s="158">
        <f t="shared" si="5"/>
        <v>9</v>
      </c>
      <c r="B11" s="160" t="s">
        <v>15</v>
      </c>
      <c r="C11" s="160">
        <v>7718013714</v>
      </c>
      <c r="D11" s="179">
        <v>0.65800899999999996</v>
      </c>
      <c r="E11" s="161">
        <f>$D$11*СПАРК!D12/1000</f>
        <v>5570663.3974419991</v>
      </c>
      <c r="F11" s="161">
        <f>$D$11*СПАРК!E12/1000</f>
        <v>7025779.893978999</v>
      </c>
      <c r="G11" s="161">
        <f>$D$11*СПАРК!F12/1000</f>
        <v>7549191.179002</v>
      </c>
      <c r="H11" s="161">
        <f>$D$11*СПАРК!G12/1000</f>
        <v>12105329.062144998</v>
      </c>
      <c r="I11" s="161" t="e">
        <f>#REF!</f>
        <v>#REF!</v>
      </c>
      <c r="J11" s="158"/>
      <c r="K11" s="158"/>
      <c r="L11" s="158"/>
      <c r="M11" s="158"/>
      <c r="N11" s="158"/>
      <c r="O11" s="161" t="e">
        <f>#REF!</f>
        <v>#REF!</v>
      </c>
      <c r="P11" s="158"/>
      <c r="Q11" s="158"/>
      <c r="R11" s="158"/>
      <c r="S11" s="161" t="e">
        <f>#REF!</f>
        <v>#REF!</v>
      </c>
      <c r="T11" s="158"/>
      <c r="U11" s="2"/>
      <c r="V11" s="2"/>
      <c r="W11" s="161" t="e">
        <f t="shared" ref="W11:W20" si="6">S11/O11/12*1000</f>
        <v>#REF!</v>
      </c>
      <c r="X11" s="2"/>
      <c r="Y11" s="162">
        <f t="shared" si="4"/>
        <v>0.26121063017470725</v>
      </c>
      <c r="Z11" s="162">
        <f t="shared" si="1"/>
        <v>7.4498673872712251E-2</v>
      </c>
      <c r="AA11" s="162">
        <f t="shared" si="2"/>
        <v>0.60352662624518638</v>
      </c>
      <c r="AB11" s="162" t="e">
        <f t="shared" si="3"/>
        <v>#REF!</v>
      </c>
      <c r="AC11" s="162"/>
    </row>
    <row r="12" spans="1:29">
      <c r="A12" s="158">
        <f t="shared" si="5"/>
        <v>10</v>
      </c>
      <c r="B12" s="160" t="s">
        <v>71</v>
      </c>
      <c r="C12" s="160">
        <v>7724017435</v>
      </c>
      <c r="D12" s="179">
        <v>1</v>
      </c>
      <c r="E12" s="161">
        <f>СПАРК!D13/1000</f>
        <v>7910081</v>
      </c>
      <c r="F12" s="161">
        <f>СПАРК!E13/1000</f>
        <v>7226794</v>
      </c>
      <c r="G12" s="161">
        <f>СПАРК!F13/1000</f>
        <v>7517209</v>
      </c>
      <c r="H12" s="161">
        <f>СПАРК!G13/1000</f>
        <v>6784796</v>
      </c>
      <c r="I12" s="161">
        <f>'[8]входящие данные'!$C$35</f>
        <v>6476838</v>
      </c>
      <c r="J12" s="158"/>
      <c r="K12" s="158"/>
      <c r="L12" s="158"/>
      <c r="M12" s="158"/>
      <c r="N12" s="158"/>
      <c r="O12" s="161">
        <f>'[8]входящие данные'!$C$37</f>
        <v>1498</v>
      </c>
      <c r="P12" s="158"/>
      <c r="Q12" s="158"/>
      <c r="R12" s="158"/>
      <c r="S12" s="161">
        <f>'[8]входящие данные'!$C$36</f>
        <v>728320</v>
      </c>
      <c r="T12" s="158"/>
      <c r="U12" s="2"/>
      <c r="V12" s="2"/>
      <c r="W12" s="161">
        <f t="shared" si="6"/>
        <v>40516.24388072986</v>
      </c>
      <c r="X12" s="2"/>
      <c r="Y12" s="162">
        <f t="shared" si="4"/>
        <v>-8.6381795584646981E-2</v>
      </c>
      <c r="Z12" s="162">
        <f t="shared" si="1"/>
        <v>4.0185869418721598E-2</v>
      </c>
      <c r="AA12" s="162">
        <f t="shared" si="2"/>
        <v>-9.743150682653634E-2</v>
      </c>
      <c r="AB12" s="162">
        <f t="shared" si="3"/>
        <v>-4.5389426594403148E-2</v>
      </c>
      <c r="AC12" s="162"/>
    </row>
    <row r="13" spans="1:29">
      <c r="A13" s="158">
        <f t="shared" si="5"/>
        <v>11</v>
      </c>
      <c r="B13" s="160" t="s">
        <v>72</v>
      </c>
      <c r="C13" s="160">
        <v>7722243044</v>
      </c>
      <c r="D13" s="179">
        <v>1</v>
      </c>
      <c r="E13" s="161">
        <f>СПАРК!D14/1000</f>
        <v>2038030</v>
      </c>
      <c r="F13" s="161">
        <f>СПАРК!E14/1000</f>
        <v>1493842</v>
      </c>
      <c r="G13" s="161">
        <f>СПАРК!F14/1000</f>
        <v>1425030</v>
      </c>
      <c r="H13" s="181">
        <f>СПАРК!G14/1000</f>
        <v>105856</v>
      </c>
      <c r="I13" s="181">
        <f>'[9]входящие данные'!$C$35</f>
        <v>909623.772</v>
      </c>
      <c r="J13" s="158"/>
      <c r="K13" s="158"/>
      <c r="L13" s="158"/>
      <c r="M13" s="158"/>
      <c r="N13" s="158"/>
      <c r="O13" s="158">
        <f>'[9]входящие данные'!$C$37</f>
        <v>176</v>
      </c>
      <c r="P13" s="158"/>
      <c r="Q13" s="158"/>
      <c r="R13" s="158"/>
      <c r="S13" s="161">
        <f>'[9]входящие данные'!$C$36</f>
        <v>160423.81865999999</v>
      </c>
      <c r="T13" s="158"/>
      <c r="U13" s="2"/>
      <c r="V13" s="2"/>
      <c r="W13" s="161">
        <f t="shared" si="6"/>
        <v>75958.247471590905</v>
      </c>
      <c r="X13" s="2"/>
      <c r="Y13" s="162">
        <f t="shared" si="4"/>
        <v>-0.26701667787029637</v>
      </c>
      <c r="Z13" s="162">
        <f t="shared" si="1"/>
        <v>-4.6063773812759279E-2</v>
      </c>
      <c r="AA13" s="162">
        <f t="shared" si="2"/>
        <v>-0.92571665157926497</v>
      </c>
      <c r="AB13" s="162">
        <f t="shared" si="3"/>
        <v>7.5930298896614268</v>
      </c>
      <c r="AC13" s="162"/>
    </row>
    <row r="14" spans="1:29">
      <c r="A14" s="158">
        <f t="shared" si="5"/>
        <v>12</v>
      </c>
      <c r="B14" s="160" t="s">
        <v>73</v>
      </c>
      <c r="C14" s="160">
        <v>7715218978</v>
      </c>
      <c r="D14" s="179">
        <v>0.98919999999999997</v>
      </c>
      <c r="E14" s="161">
        <f>$D$14*СПАРК!D15/1000</f>
        <v>980768.0591999999</v>
      </c>
      <c r="F14" s="161">
        <f>$D$14*СПАРК!E15/1000</f>
        <v>1175427.7812000001</v>
      </c>
      <c r="G14" s="161">
        <f>$D$14*СПАРК!F15/1000</f>
        <v>1303598.4251999999</v>
      </c>
      <c r="H14" s="161">
        <f>$D$14*СПАРК!G15/1000</f>
        <v>1616635.7112</v>
      </c>
      <c r="I14" s="161">
        <f>'[10]входящие данные'!$C$35</f>
        <v>1941061.2450000001</v>
      </c>
      <c r="J14" s="158"/>
      <c r="K14" s="158"/>
      <c r="L14" s="158"/>
      <c r="M14" s="158"/>
      <c r="N14" s="158"/>
      <c r="O14" s="161">
        <f>'[10]входящие данные'!$C$37</f>
        <v>753</v>
      </c>
      <c r="P14" s="158"/>
      <c r="Q14" s="158"/>
      <c r="R14" s="158"/>
      <c r="S14" s="161">
        <f>'[10]входящие данные'!$C$36</f>
        <v>490812.23275000002</v>
      </c>
      <c r="T14" s="158"/>
      <c r="U14" s="2"/>
      <c r="V14" s="2"/>
      <c r="W14" s="161">
        <f t="shared" si="6"/>
        <v>54317.422836432052</v>
      </c>
      <c r="X14" s="2"/>
      <c r="Y14" s="162">
        <f t="shared" si="4"/>
        <v>0.19847681638284764</v>
      </c>
      <c r="Z14" s="162">
        <f t="shared" si="1"/>
        <v>0.10904170043450034</v>
      </c>
      <c r="AA14" s="162">
        <f t="shared" si="2"/>
        <v>0.24013321890287909</v>
      </c>
      <c r="AB14" s="162">
        <f t="shared" si="3"/>
        <v>0.20067943046933245</v>
      </c>
      <c r="AC14" s="162"/>
    </row>
    <row r="15" spans="1:29">
      <c r="A15" s="158">
        <f t="shared" si="5"/>
        <v>13</v>
      </c>
      <c r="B15" s="160" t="s">
        <v>40</v>
      </c>
      <c r="C15" s="160">
        <v>7735518627</v>
      </c>
      <c r="D15" s="179">
        <v>0.96</v>
      </c>
      <c r="E15" s="161">
        <f>$D$15*СПАРК!D16/1000</f>
        <v>308577.59999999998</v>
      </c>
      <c r="F15" s="161">
        <f>$D$15*СПАРК!E16/1000</f>
        <v>425626.56</v>
      </c>
      <c r="G15" s="161">
        <f>$D$15*СПАРК!F16/1000</f>
        <v>1218136.32</v>
      </c>
      <c r="H15" s="161">
        <f>$D$15*СПАРК!G16/1000</f>
        <v>979453.43999999994</v>
      </c>
      <c r="I15" s="161">
        <f>'[11]входящие данные'!$C$35</f>
        <v>1135636.841</v>
      </c>
      <c r="J15" s="158"/>
      <c r="K15" s="158"/>
      <c r="L15" s="158"/>
      <c r="M15" s="158"/>
      <c r="N15" s="158"/>
      <c r="O15" s="161">
        <f>'[11]входящие данные'!$C$37</f>
        <v>258</v>
      </c>
      <c r="P15" s="158"/>
      <c r="Q15" s="158"/>
      <c r="R15" s="158"/>
      <c r="S15" s="161">
        <f>'[11]входящие данные'!$C$36</f>
        <v>216644.24825</v>
      </c>
      <c r="T15" s="158"/>
      <c r="U15" s="2"/>
      <c r="V15" s="2"/>
      <c r="W15" s="161">
        <f t="shared" si="6"/>
        <v>69975.532380490957</v>
      </c>
      <c r="X15" s="2"/>
      <c r="Y15" s="162">
        <f t="shared" si="4"/>
        <v>0.37931774697839393</v>
      </c>
      <c r="Z15" s="162">
        <f t="shared" si="1"/>
        <v>1.8619838010109144</v>
      </c>
      <c r="AA15" s="162">
        <f t="shared" si="2"/>
        <v>-0.19594102571377237</v>
      </c>
      <c r="AB15" s="162">
        <f t="shared" si="3"/>
        <v>0.15945975032769311</v>
      </c>
      <c r="AC15" s="162"/>
    </row>
    <row r="16" spans="1:29">
      <c r="A16" s="158">
        <f t="shared" si="5"/>
        <v>14</v>
      </c>
      <c r="B16" s="160" t="s">
        <v>269</v>
      </c>
      <c r="C16" s="160">
        <v>7728165949</v>
      </c>
      <c r="D16" s="179">
        <v>0.62</v>
      </c>
      <c r="E16" s="161">
        <f>$D$16*СПАРК!D17/1000</f>
        <v>3117067.36</v>
      </c>
      <c r="F16" s="161">
        <f>$D$16*СПАРК!E17/1000</f>
        <v>3467620.94</v>
      </c>
      <c r="G16" s="161">
        <f>$D$16*СПАРК!F17/1000</f>
        <v>3655267.66</v>
      </c>
      <c r="H16" s="161">
        <f>$D$16*СПАРК!G17/1000</f>
        <v>3539018.28</v>
      </c>
      <c r="I16" s="161">
        <f>'[12]входящие данные'!$C$35</f>
        <v>3242849.7955199997</v>
      </c>
      <c r="J16" s="158"/>
      <c r="K16" s="158"/>
      <c r="L16" s="158"/>
      <c r="M16" s="158"/>
      <c r="N16" s="158"/>
      <c r="O16" s="161">
        <f>'[12]входящие данные'!$C$37</f>
        <v>343</v>
      </c>
      <c r="P16" s="158"/>
      <c r="Q16" s="158"/>
      <c r="R16" s="158"/>
      <c r="S16" s="161">
        <f>'[12]входящие данные'!$C$36</f>
        <v>297037.5</v>
      </c>
      <c r="T16" s="158"/>
      <c r="U16" s="2"/>
      <c r="V16" s="2"/>
      <c r="W16" s="161">
        <f t="shared" si="6"/>
        <v>72166.545189504381</v>
      </c>
      <c r="X16" s="2"/>
      <c r="Y16" s="162">
        <f t="shared" si="4"/>
        <v>0.11246262576757404</v>
      </c>
      <c r="Z16" s="162">
        <f t="shared" si="1"/>
        <v>5.4113965524732466E-2</v>
      </c>
      <c r="AA16" s="162">
        <f t="shared" si="2"/>
        <v>-3.1803246933769125E-2</v>
      </c>
      <c r="AB16" s="162">
        <f t="shared" si="3"/>
        <v>-8.3686621839093811E-2</v>
      </c>
      <c r="AC16" s="162"/>
    </row>
    <row r="17" spans="1:29">
      <c r="A17" s="158">
        <f t="shared" si="5"/>
        <v>15</v>
      </c>
      <c r="B17" s="160" t="s">
        <v>272</v>
      </c>
      <c r="C17" s="160">
        <v>7721033968</v>
      </c>
      <c r="D17" s="182">
        <v>1</v>
      </c>
      <c r="E17" s="161">
        <f>СПАРК!D18/1000</f>
        <v>70668</v>
      </c>
      <c r="F17" s="161">
        <f>СПАРК!E18/1000</f>
        <v>86085</v>
      </c>
      <c r="G17" s="161">
        <f>СПАРК!F18/1000</f>
        <v>101994</v>
      </c>
      <c r="H17" s="161">
        <f>СПАРК!G18/1000</f>
        <v>114636</v>
      </c>
      <c r="I17" s="161">
        <f>СПАРК!H18/1000</f>
        <v>146287</v>
      </c>
      <c r="J17" s="2"/>
      <c r="K17" s="2"/>
      <c r="L17" s="2"/>
      <c r="M17" s="2"/>
      <c r="N17" s="2"/>
      <c r="O17" s="2"/>
      <c r="P17" s="2"/>
      <c r="Q17" s="2"/>
      <c r="R17" s="2"/>
      <c r="S17" s="161"/>
      <c r="T17" s="2"/>
      <c r="U17" s="2"/>
      <c r="V17" s="2"/>
      <c r="W17" s="161" t="e">
        <f t="shared" si="6"/>
        <v>#DIV/0!</v>
      </c>
      <c r="X17" s="2"/>
      <c r="Y17" s="162">
        <f t="shared" si="4"/>
        <v>0.21816097809475288</v>
      </c>
      <c r="Z17" s="162">
        <f t="shared" si="1"/>
        <v>0.18480571528140799</v>
      </c>
      <c r="AA17" s="162">
        <f t="shared" si="2"/>
        <v>0.12394846755691513</v>
      </c>
      <c r="AB17" s="162">
        <f t="shared" si="3"/>
        <v>0.2761000034893053</v>
      </c>
      <c r="AC17" s="162"/>
    </row>
    <row r="18" spans="1:29">
      <c r="A18" s="158">
        <f t="shared" si="5"/>
        <v>16</v>
      </c>
      <c r="B18" s="160" t="s">
        <v>273</v>
      </c>
      <c r="C18" s="160">
        <v>7724190750</v>
      </c>
      <c r="D18" s="179">
        <v>1</v>
      </c>
      <c r="E18" s="161">
        <f>$D$18*СПАРК!D19/1000</f>
        <v>1227186</v>
      </c>
      <c r="F18" s="161">
        <f>$D$18*СПАРК!E19/1000</f>
        <v>1231326</v>
      </c>
      <c r="G18" s="161">
        <f>$D$18*СПАРК!F19/1000</f>
        <v>1339637</v>
      </c>
      <c r="H18" s="161">
        <f>$D$18*СПАРК!G19/1000</f>
        <v>1534128</v>
      </c>
      <c r="I18" s="163">
        <f>'[13]входящие данные'!$C$35</f>
        <v>1475095.203</v>
      </c>
      <c r="J18" s="2"/>
      <c r="K18" s="2"/>
      <c r="L18" s="2"/>
      <c r="M18" s="2"/>
      <c r="N18" s="2"/>
      <c r="O18" s="163">
        <f>'[13]входящие данные'!$C$37</f>
        <v>254</v>
      </c>
      <c r="P18" s="2"/>
      <c r="Q18" s="2"/>
      <c r="R18" s="2"/>
      <c r="S18" s="163">
        <f>'[13]входящие данные'!$C$36</f>
        <v>195230.40323</v>
      </c>
      <c r="T18" s="2"/>
      <c r="U18" s="2"/>
      <c r="V18" s="2"/>
      <c r="W18" s="161">
        <f t="shared" si="6"/>
        <v>64051.969563648287</v>
      </c>
      <c r="X18" s="2"/>
      <c r="Y18" s="162">
        <f t="shared" si="4"/>
        <v>3.3735717324023806E-3</v>
      </c>
      <c r="Z18" s="162">
        <f t="shared" si="1"/>
        <v>8.7962895285245368E-2</v>
      </c>
      <c r="AA18" s="162">
        <f t="shared" si="2"/>
        <v>0.14518186643098097</v>
      </c>
      <c r="AB18" s="162">
        <f t="shared" si="3"/>
        <v>-3.8479707690622922E-2</v>
      </c>
      <c r="AC18" s="162"/>
    </row>
    <row r="19" spans="1:29">
      <c r="A19" s="158">
        <f t="shared" si="5"/>
        <v>17</v>
      </c>
      <c r="B19" s="160" t="s">
        <v>11</v>
      </c>
      <c r="C19" s="160">
        <v>772806038</v>
      </c>
      <c r="D19" s="182">
        <v>1</v>
      </c>
      <c r="E19" s="161">
        <f>СПАРК!D20/1000</f>
        <v>3135316</v>
      </c>
      <c r="F19" s="161">
        <f>СПАРК!E20/1000</f>
        <v>3545557</v>
      </c>
      <c r="G19" s="161">
        <f>СПАРК!F20/1000</f>
        <v>3755500</v>
      </c>
      <c r="H19" s="161">
        <f>СПАРК!G20/1000</f>
        <v>3531958</v>
      </c>
      <c r="I19" s="161">
        <f>СПАРК!H20/1000</f>
        <v>4024271</v>
      </c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161" t="e">
        <f t="shared" si="6"/>
        <v>#DIV/0!</v>
      </c>
      <c r="X19" s="2"/>
      <c r="Y19" s="162">
        <f t="shared" si="4"/>
        <v>0.13084518434505488</v>
      </c>
      <c r="Z19" s="162">
        <f t="shared" si="1"/>
        <v>5.9212981204363579E-2</v>
      </c>
      <c r="AA19" s="162">
        <f t="shared" si="2"/>
        <v>-5.9523898282519028E-2</v>
      </c>
      <c r="AB19" s="162">
        <f t="shared" si="3"/>
        <v>0.13938812409434087</v>
      </c>
      <c r="AC19" s="162"/>
    </row>
    <row r="20" spans="1:29">
      <c r="A20" s="158">
        <f t="shared" si="5"/>
        <v>18</v>
      </c>
      <c r="B20" s="160" t="s">
        <v>275</v>
      </c>
      <c r="C20" s="164" t="s">
        <v>274</v>
      </c>
      <c r="D20" s="180">
        <v>0.96</v>
      </c>
      <c r="E20" s="161">
        <f>$D$20*СПАРК!D21/1000</f>
        <v>571566.72</v>
      </c>
      <c r="F20" s="161">
        <f>$D$20*СПАРК!E21/1000</f>
        <v>694187.52000000002</v>
      </c>
      <c r="G20" s="161">
        <f>$D$20*СПАРК!F21/1000</f>
        <v>815987.52</v>
      </c>
      <c r="H20" s="161">
        <f>$D$20*СПАРК!G21/1000</f>
        <v>935245.44</v>
      </c>
      <c r="I20" s="161">
        <f>'[14]входящие данные'!$C$35</f>
        <v>835002.31296000001</v>
      </c>
      <c r="J20" s="2"/>
      <c r="K20" s="2"/>
      <c r="L20" s="2"/>
      <c r="M20" s="2"/>
      <c r="N20" s="2"/>
      <c r="O20" s="163">
        <f>'[14]входящие данные'!$C$37</f>
        <v>150</v>
      </c>
      <c r="P20" s="2"/>
      <c r="Q20" s="2"/>
      <c r="R20" s="2"/>
      <c r="S20" s="163">
        <f>'[14]входящие данные'!$C$36</f>
        <v>105103.00726</v>
      </c>
      <c r="T20" s="2"/>
      <c r="U20" s="2"/>
      <c r="V20" s="2"/>
      <c r="W20" s="161">
        <f t="shared" si="6"/>
        <v>58390.559588888893</v>
      </c>
      <c r="X20" s="2"/>
      <c r="Y20" s="162">
        <f t="shared" si="4"/>
        <v>0.21453453413102852</v>
      </c>
      <c r="Z20" s="162">
        <f t="shared" si="1"/>
        <v>0.17545691400502283</v>
      </c>
      <c r="AA20" s="162">
        <f t="shared" si="2"/>
        <v>0.14615164702518979</v>
      </c>
      <c r="AB20" s="162">
        <f t="shared" si="3"/>
        <v>-0.10718376455275735</v>
      </c>
      <c r="AC20" s="162"/>
    </row>
    <row r="21" spans="1:29">
      <c r="A21" s="157"/>
      <c r="B21" s="166"/>
    </row>
  </sheetData>
  <mergeCells count="5">
    <mergeCell ref="Y1:AC1"/>
    <mergeCell ref="Q1:T1"/>
    <mergeCell ref="U1:X1"/>
    <mergeCell ref="E1:J1"/>
    <mergeCell ref="K1:P1"/>
  </mergeCells>
  <pageMargins left="0.7" right="0.7" top="0.75" bottom="0.75" header="0.3" footer="0.3"/>
  <pageSetup paperSize="9" orientation="portrait" r:id="rId1"/>
  <legacy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1">
    <pageSetUpPr fitToPage="1"/>
  </sheetPr>
  <dimension ref="A1:U21"/>
  <sheetViews>
    <sheetView view="pageBreakPreview" zoomScale="60" zoomScaleNormal="70" workbookViewId="0">
      <selection activeCell="H14" sqref="H14"/>
    </sheetView>
  </sheetViews>
  <sheetFormatPr defaultRowHeight="14.4"/>
  <cols>
    <col min="1" max="1" width="5.33203125" customWidth="1"/>
    <col min="2" max="2" width="45.6640625" customWidth="1"/>
    <col min="3" max="3" width="18.88671875" customWidth="1"/>
    <col min="4" max="4" width="21" customWidth="1"/>
    <col min="5" max="5" width="20.5546875" customWidth="1"/>
    <col min="6" max="6" width="21.44140625" customWidth="1"/>
    <col min="7" max="7" width="21.109375" customWidth="1"/>
    <col min="8" max="8" width="19.6640625" bestFit="1" customWidth="1"/>
    <col min="9" max="9" width="18.109375" customWidth="1"/>
    <col min="10" max="11" width="10.88671875" customWidth="1"/>
    <col min="12" max="12" width="9.44140625" bestFit="1" customWidth="1"/>
    <col min="13" max="14" width="9.33203125" bestFit="1" customWidth="1"/>
    <col min="15" max="15" width="10.5546875" customWidth="1"/>
    <col min="16" max="16" width="17.109375" customWidth="1"/>
    <col min="17" max="17" width="18" customWidth="1"/>
    <col min="18" max="18" width="18.6640625" customWidth="1"/>
    <col min="19" max="19" width="17.5546875" customWidth="1"/>
    <col min="20" max="20" width="16.88671875" customWidth="1"/>
    <col min="21" max="21" width="9.33203125" bestFit="1" customWidth="1"/>
  </cols>
  <sheetData>
    <row r="1" spans="1:21" ht="49.5" customHeight="1">
      <c r="A1" s="397" t="s">
        <v>281</v>
      </c>
      <c r="B1" s="397"/>
      <c r="C1" s="397"/>
      <c r="D1" s="397"/>
      <c r="E1" s="397"/>
      <c r="F1" s="397"/>
      <c r="G1" s="397"/>
      <c r="H1" s="397"/>
      <c r="I1" s="397"/>
      <c r="J1" s="397"/>
      <c r="K1" s="397"/>
      <c r="L1" s="397"/>
      <c r="M1" s="397"/>
      <c r="N1" s="397"/>
      <c r="O1" s="397"/>
      <c r="P1" s="397"/>
      <c r="Q1" s="397"/>
      <c r="R1" s="397"/>
      <c r="S1" s="397"/>
      <c r="T1" s="397"/>
      <c r="U1" s="397"/>
    </row>
    <row r="2" spans="1:21" ht="33" customHeight="1">
      <c r="A2" s="398" t="s">
        <v>282</v>
      </c>
      <c r="B2" s="399" t="s">
        <v>283</v>
      </c>
      <c r="C2" s="399" t="s">
        <v>268</v>
      </c>
      <c r="D2" s="398" t="s">
        <v>267</v>
      </c>
      <c r="E2" s="398"/>
      <c r="F2" s="398"/>
      <c r="G2" s="398"/>
      <c r="H2" s="398"/>
      <c r="I2" s="398"/>
      <c r="J2" s="398" t="s">
        <v>284</v>
      </c>
      <c r="K2" s="398"/>
      <c r="L2" s="398"/>
      <c r="M2" s="398"/>
      <c r="N2" s="398"/>
      <c r="O2" s="398"/>
      <c r="P2" s="398" t="s">
        <v>285</v>
      </c>
      <c r="Q2" s="398"/>
      <c r="R2" s="398"/>
      <c r="S2" s="398"/>
      <c r="T2" s="398"/>
      <c r="U2" s="398"/>
    </row>
    <row r="3" spans="1:21" ht="17.399999999999999">
      <c r="A3" s="399"/>
      <c r="B3" s="399"/>
      <c r="C3" s="399"/>
      <c r="D3" s="169">
        <v>2010</v>
      </c>
      <c r="E3" s="169">
        <v>2011</v>
      </c>
      <c r="F3" s="169">
        <v>2012</v>
      </c>
      <c r="G3" s="169">
        <v>2013</v>
      </c>
      <c r="H3" s="169">
        <v>2014</v>
      </c>
      <c r="I3" s="169" t="s">
        <v>286</v>
      </c>
      <c r="J3" s="169">
        <v>2010</v>
      </c>
      <c r="K3" s="169">
        <v>2011</v>
      </c>
      <c r="L3" s="169">
        <v>2012</v>
      </c>
      <c r="M3" s="169">
        <v>2013</v>
      </c>
      <c r="N3" s="169">
        <v>2014</v>
      </c>
      <c r="O3" s="169">
        <v>2015</v>
      </c>
      <c r="P3" s="169">
        <v>2010</v>
      </c>
      <c r="Q3" s="169">
        <v>2011</v>
      </c>
      <c r="R3" s="169">
        <v>2012</v>
      </c>
      <c r="S3" s="169">
        <v>2013</v>
      </c>
      <c r="T3" s="169">
        <v>2014</v>
      </c>
      <c r="U3" s="169">
        <v>2015</v>
      </c>
    </row>
    <row r="4" spans="1:21" ht="43.5" customHeight="1">
      <c r="A4" s="170">
        <v>1</v>
      </c>
      <c r="B4" s="171" t="s">
        <v>17</v>
      </c>
      <c r="C4" s="172">
        <v>7706043263</v>
      </c>
      <c r="D4" s="173" t="s">
        <v>287</v>
      </c>
      <c r="E4" s="174">
        <v>9038793000</v>
      </c>
      <c r="F4" s="175">
        <v>8859706000</v>
      </c>
      <c r="G4" s="175">
        <v>9078023000</v>
      </c>
      <c r="H4" s="176">
        <v>10012922000</v>
      </c>
      <c r="I4" s="176">
        <v>7957319000</v>
      </c>
      <c r="J4" s="173">
        <v>2942</v>
      </c>
      <c r="K4" s="173">
        <v>3017</v>
      </c>
      <c r="L4" s="173">
        <v>2691</v>
      </c>
      <c r="M4" s="173">
        <v>2624</v>
      </c>
      <c r="N4" s="173">
        <v>2524</v>
      </c>
      <c r="O4" s="173" t="s">
        <v>287</v>
      </c>
      <c r="P4" s="173">
        <v>829038669</v>
      </c>
      <c r="Q4" s="173">
        <v>905111850</v>
      </c>
      <c r="R4" s="173">
        <v>911591030</v>
      </c>
      <c r="S4" s="173">
        <v>954006185</v>
      </c>
      <c r="T4" s="173">
        <v>969879564</v>
      </c>
      <c r="U4" s="173" t="s">
        <v>287</v>
      </c>
    </row>
    <row r="5" spans="1:21" ht="33" customHeight="1">
      <c r="A5" s="170">
        <f>A4+1</f>
        <v>2</v>
      </c>
      <c r="B5" s="171" t="s">
        <v>16</v>
      </c>
      <c r="C5" s="172">
        <v>7705033216</v>
      </c>
      <c r="D5" s="174">
        <v>6553493000</v>
      </c>
      <c r="E5" s="174">
        <v>7942750000</v>
      </c>
      <c r="F5" s="174">
        <v>8399709000</v>
      </c>
      <c r="G5" s="174">
        <v>8947232000</v>
      </c>
      <c r="H5" s="174">
        <v>10112824000</v>
      </c>
      <c r="I5" s="174" t="s">
        <v>287</v>
      </c>
      <c r="J5" s="173">
        <v>2626</v>
      </c>
      <c r="K5" s="173" t="s">
        <v>287</v>
      </c>
      <c r="L5" s="173">
        <v>3376</v>
      </c>
      <c r="M5" s="173" t="s">
        <v>287</v>
      </c>
      <c r="N5" s="173" t="s">
        <v>287</v>
      </c>
      <c r="O5" s="173" t="s">
        <v>287</v>
      </c>
      <c r="P5" s="173">
        <v>127668251</v>
      </c>
      <c r="Q5" s="173" t="s">
        <v>287</v>
      </c>
      <c r="R5" s="173">
        <v>1324512000</v>
      </c>
      <c r="S5" s="173" t="s">
        <v>287</v>
      </c>
      <c r="T5" s="173" t="s">
        <v>287</v>
      </c>
      <c r="U5" s="173" t="s">
        <v>287</v>
      </c>
    </row>
    <row r="6" spans="1:21" ht="33" customHeight="1">
      <c r="A6" s="170">
        <f t="shared" ref="A6:A19" si="0">A5+1</f>
        <v>3</v>
      </c>
      <c r="B6" s="171" t="s">
        <v>18</v>
      </c>
      <c r="C6" s="172">
        <v>7708029391</v>
      </c>
      <c r="D6" s="173" t="s">
        <v>287</v>
      </c>
      <c r="E6" s="175">
        <v>8324444000</v>
      </c>
      <c r="F6" s="175">
        <v>8188785000</v>
      </c>
      <c r="G6" s="175">
        <v>8053502000</v>
      </c>
      <c r="H6" s="173">
        <v>8952615000</v>
      </c>
      <c r="I6" s="173">
        <v>6639483000</v>
      </c>
      <c r="J6" s="173">
        <v>2148</v>
      </c>
      <c r="K6" s="173">
        <v>2155</v>
      </c>
      <c r="L6" s="173">
        <v>2053</v>
      </c>
      <c r="M6" s="173">
        <v>2006</v>
      </c>
      <c r="N6" s="173">
        <v>2005</v>
      </c>
      <c r="O6" s="173" t="s">
        <v>287</v>
      </c>
      <c r="P6" s="173">
        <v>718783266</v>
      </c>
      <c r="Q6" s="173">
        <v>811648619</v>
      </c>
      <c r="R6" s="173">
        <v>844264000</v>
      </c>
      <c r="S6" s="173">
        <v>901553000</v>
      </c>
      <c r="T6" s="173">
        <v>932335000</v>
      </c>
      <c r="U6" s="173" t="s">
        <v>287</v>
      </c>
    </row>
    <row r="7" spans="1:21" ht="36" customHeight="1">
      <c r="A7" s="170">
        <f t="shared" si="0"/>
        <v>4</v>
      </c>
      <c r="B7" s="171" t="s">
        <v>7</v>
      </c>
      <c r="C7" s="172">
        <v>7735004068</v>
      </c>
      <c r="D7" s="173">
        <v>1430362000</v>
      </c>
      <c r="E7" s="175">
        <v>1485046000</v>
      </c>
      <c r="F7" s="175">
        <v>1626582000</v>
      </c>
      <c r="G7" s="175">
        <v>1746140000</v>
      </c>
      <c r="H7" s="173">
        <v>1829059000</v>
      </c>
      <c r="I7" s="173" t="s">
        <v>287</v>
      </c>
      <c r="J7" s="173" t="s">
        <v>287</v>
      </c>
      <c r="K7" s="173" t="s">
        <v>287</v>
      </c>
      <c r="L7" s="173" t="s">
        <v>287</v>
      </c>
      <c r="M7" s="173" t="s">
        <v>287</v>
      </c>
      <c r="N7" s="173" t="s">
        <v>287</v>
      </c>
      <c r="O7" s="173" t="s">
        <v>287</v>
      </c>
      <c r="P7" s="173" t="s">
        <v>287</v>
      </c>
      <c r="Q7" s="173" t="s">
        <v>287</v>
      </c>
      <c r="R7" s="173" t="s">
        <v>287</v>
      </c>
      <c r="S7" s="173" t="s">
        <v>287</v>
      </c>
      <c r="T7" s="173" t="s">
        <v>287</v>
      </c>
      <c r="U7" s="173" t="s">
        <v>287</v>
      </c>
    </row>
    <row r="8" spans="1:21" ht="27.75" customHeight="1">
      <c r="A8" s="170">
        <f t="shared" si="0"/>
        <v>5</v>
      </c>
      <c r="B8" s="171" t="s">
        <v>8</v>
      </c>
      <c r="C8" s="172">
        <v>7712022825</v>
      </c>
      <c r="D8" s="173">
        <v>861621000</v>
      </c>
      <c r="E8" s="175">
        <v>982259000</v>
      </c>
      <c r="F8" s="175">
        <v>1133166000</v>
      </c>
      <c r="G8" s="175">
        <v>1309246000</v>
      </c>
      <c r="H8" s="173">
        <v>1252250000</v>
      </c>
      <c r="I8" s="173" t="s">
        <v>287</v>
      </c>
      <c r="J8" s="173" t="s">
        <v>287</v>
      </c>
      <c r="K8" s="173" t="s">
        <v>287</v>
      </c>
      <c r="L8" s="173" t="s">
        <v>287</v>
      </c>
      <c r="M8" s="173" t="s">
        <v>287</v>
      </c>
      <c r="N8" s="173" t="s">
        <v>287</v>
      </c>
      <c r="O8" s="173" t="s">
        <v>287</v>
      </c>
      <c r="P8" s="173" t="s">
        <v>287</v>
      </c>
      <c r="Q8" s="173" t="s">
        <v>287</v>
      </c>
      <c r="R8" s="173" t="s">
        <v>287</v>
      </c>
      <c r="S8" s="173" t="s">
        <v>287</v>
      </c>
      <c r="T8" s="173" t="s">
        <v>287</v>
      </c>
      <c r="U8" s="173" t="s">
        <v>287</v>
      </c>
    </row>
    <row r="9" spans="1:21" ht="35.25" customHeight="1">
      <c r="A9" s="170">
        <f t="shared" si="0"/>
        <v>6</v>
      </c>
      <c r="B9" s="171" t="s">
        <v>0</v>
      </c>
      <c r="C9" s="172">
        <v>7713085659</v>
      </c>
      <c r="D9" s="173">
        <v>61610450000</v>
      </c>
      <c r="E9" s="175">
        <v>66004854000</v>
      </c>
      <c r="F9" s="175">
        <v>70520386000</v>
      </c>
      <c r="G9" s="175">
        <v>74452123000</v>
      </c>
      <c r="H9" s="173">
        <v>84178391000</v>
      </c>
      <c r="I9" s="173" t="s">
        <v>287</v>
      </c>
      <c r="J9" s="173">
        <v>10718</v>
      </c>
      <c r="K9" s="173">
        <v>10851</v>
      </c>
      <c r="L9" s="173">
        <v>10076</v>
      </c>
      <c r="M9" s="173" t="s">
        <v>287</v>
      </c>
      <c r="N9" s="173" t="s">
        <v>287</v>
      </c>
      <c r="O9" s="173" t="s">
        <v>287</v>
      </c>
      <c r="P9" s="173">
        <v>5063924</v>
      </c>
      <c r="Q9" s="173">
        <v>5801051000</v>
      </c>
      <c r="R9" s="173">
        <v>5746193000</v>
      </c>
      <c r="S9" s="173" t="s">
        <v>287</v>
      </c>
      <c r="T9" s="173" t="s">
        <v>287</v>
      </c>
      <c r="U9" s="173" t="s">
        <v>287</v>
      </c>
    </row>
    <row r="10" spans="1:21" ht="57.75" customHeight="1">
      <c r="A10" s="170">
        <f t="shared" si="0"/>
        <v>7</v>
      </c>
      <c r="B10" s="171" t="s">
        <v>74</v>
      </c>
      <c r="C10" s="172">
        <v>7707019672</v>
      </c>
      <c r="D10" s="173" t="s">
        <v>287</v>
      </c>
      <c r="E10" s="173">
        <v>4657868000</v>
      </c>
      <c r="F10" s="175">
        <v>5213054000</v>
      </c>
      <c r="G10" s="175">
        <v>4354813000</v>
      </c>
      <c r="H10" s="175">
        <v>3247877000</v>
      </c>
      <c r="I10" s="173">
        <v>1789235000</v>
      </c>
      <c r="J10" s="173" t="s">
        <v>287</v>
      </c>
      <c r="K10" s="173" t="s">
        <v>287</v>
      </c>
      <c r="L10" s="173" t="s">
        <v>287</v>
      </c>
      <c r="M10" s="173" t="s">
        <v>287</v>
      </c>
      <c r="N10" s="173"/>
      <c r="O10" s="173" t="s">
        <v>287</v>
      </c>
      <c r="P10" s="173" t="s">
        <v>287</v>
      </c>
      <c r="Q10" s="173" t="s">
        <v>287</v>
      </c>
      <c r="R10" s="173" t="s">
        <v>287</v>
      </c>
      <c r="S10" s="173" t="s">
        <v>287</v>
      </c>
      <c r="T10" s="173" t="s">
        <v>287</v>
      </c>
      <c r="U10" s="173" t="s">
        <v>287</v>
      </c>
    </row>
    <row r="11" spans="1:21" ht="50.25" customHeight="1">
      <c r="A11" s="170">
        <f t="shared" si="0"/>
        <v>8</v>
      </c>
      <c r="B11" s="171" t="s">
        <v>19</v>
      </c>
      <c r="C11" s="172">
        <v>7714015735</v>
      </c>
      <c r="D11" s="177">
        <v>1583828000</v>
      </c>
      <c r="E11" s="177">
        <v>1691334000</v>
      </c>
      <c r="F11" s="177">
        <v>1881021000</v>
      </c>
      <c r="G11" s="177">
        <v>2016831000</v>
      </c>
      <c r="H11" s="177">
        <v>1991599000</v>
      </c>
      <c r="I11" s="173" t="s">
        <v>287</v>
      </c>
      <c r="J11" s="173" t="s">
        <v>287</v>
      </c>
      <c r="K11" s="173" t="s">
        <v>287</v>
      </c>
      <c r="L11" s="173" t="s">
        <v>287</v>
      </c>
      <c r="M11" s="173" t="s">
        <v>287</v>
      </c>
      <c r="N11" s="173" t="s">
        <v>287</v>
      </c>
      <c r="O11" s="173" t="s">
        <v>287</v>
      </c>
      <c r="P11" s="173" t="s">
        <v>287</v>
      </c>
      <c r="Q11" s="173" t="s">
        <v>287</v>
      </c>
      <c r="R11" s="173" t="s">
        <v>287</v>
      </c>
      <c r="S11" s="173" t="s">
        <v>287</v>
      </c>
      <c r="T11" s="173" t="s">
        <v>287</v>
      </c>
      <c r="U11" s="173" t="s">
        <v>287</v>
      </c>
    </row>
    <row r="12" spans="1:21" ht="48.75" customHeight="1">
      <c r="A12" s="170">
        <f t="shared" si="0"/>
        <v>9</v>
      </c>
      <c r="B12" s="171" t="s">
        <v>15</v>
      </c>
      <c r="C12" s="172">
        <v>7718013714</v>
      </c>
      <c r="D12" s="173">
        <v>8465938000</v>
      </c>
      <c r="E12" s="175">
        <v>10677331000</v>
      </c>
      <c r="F12" s="175">
        <v>11472778000</v>
      </c>
      <c r="G12" s="175">
        <v>18396905000</v>
      </c>
      <c r="H12" s="173">
        <v>27233209000</v>
      </c>
      <c r="I12" s="173" t="s">
        <v>287</v>
      </c>
      <c r="J12" s="173">
        <v>1481</v>
      </c>
      <c r="K12" s="173">
        <v>1741</v>
      </c>
      <c r="L12" s="173" t="s">
        <v>287</v>
      </c>
      <c r="M12" s="173" t="s">
        <v>287</v>
      </c>
      <c r="N12" s="173" t="s">
        <v>287</v>
      </c>
      <c r="O12" s="173" t="s">
        <v>287</v>
      </c>
      <c r="P12" s="173">
        <v>505074000</v>
      </c>
      <c r="Q12" s="173">
        <v>589924930</v>
      </c>
      <c r="R12" s="173" t="s">
        <v>287</v>
      </c>
      <c r="S12" s="173" t="s">
        <v>287</v>
      </c>
      <c r="T12" s="173" t="s">
        <v>287</v>
      </c>
      <c r="U12" s="173" t="s">
        <v>287</v>
      </c>
    </row>
    <row r="13" spans="1:21" ht="39" customHeight="1">
      <c r="A13" s="170">
        <f t="shared" si="0"/>
        <v>10</v>
      </c>
      <c r="B13" s="171" t="s">
        <v>71</v>
      </c>
      <c r="C13" s="172">
        <v>7724017435</v>
      </c>
      <c r="D13" s="173">
        <v>7910081000</v>
      </c>
      <c r="E13" s="175">
        <v>7226794000</v>
      </c>
      <c r="F13" s="175">
        <v>7517209000</v>
      </c>
      <c r="G13" s="175">
        <v>6784796000</v>
      </c>
      <c r="H13" s="173">
        <v>6739497000</v>
      </c>
      <c r="I13" s="173" t="s">
        <v>287</v>
      </c>
      <c r="J13" s="173" t="s">
        <v>287</v>
      </c>
      <c r="K13" s="173" t="s">
        <v>287</v>
      </c>
      <c r="L13" s="173" t="s">
        <v>287</v>
      </c>
      <c r="M13" s="173" t="s">
        <v>287</v>
      </c>
      <c r="N13" s="173" t="s">
        <v>287</v>
      </c>
      <c r="O13" s="173" t="s">
        <v>287</v>
      </c>
      <c r="P13" s="173" t="s">
        <v>287</v>
      </c>
      <c r="Q13" s="173" t="s">
        <v>287</v>
      </c>
      <c r="R13" s="173" t="s">
        <v>287</v>
      </c>
      <c r="S13" s="173" t="s">
        <v>287</v>
      </c>
      <c r="T13" s="173" t="s">
        <v>287</v>
      </c>
      <c r="U13" s="173" t="s">
        <v>287</v>
      </c>
    </row>
    <row r="14" spans="1:21" ht="36" customHeight="1">
      <c r="A14" s="170">
        <f t="shared" si="0"/>
        <v>11</v>
      </c>
      <c r="B14" s="171" t="s">
        <v>72</v>
      </c>
      <c r="C14" s="172">
        <v>7722243044</v>
      </c>
      <c r="D14" s="173">
        <v>2038030000</v>
      </c>
      <c r="E14" s="175">
        <v>1493842000</v>
      </c>
      <c r="F14" s="175">
        <v>1425030000</v>
      </c>
      <c r="G14" s="175">
        <v>105856000</v>
      </c>
      <c r="H14" s="173">
        <v>310000</v>
      </c>
      <c r="I14" s="173" t="s">
        <v>287</v>
      </c>
      <c r="J14" s="173" t="s">
        <v>287</v>
      </c>
      <c r="K14" s="173" t="s">
        <v>287</v>
      </c>
      <c r="L14" s="173" t="s">
        <v>287</v>
      </c>
      <c r="M14" s="173" t="s">
        <v>287</v>
      </c>
      <c r="N14" s="173" t="s">
        <v>287</v>
      </c>
      <c r="O14" s="173" t="s">
        <v>287</v>
      </c>
      <c r="P14" s="173" t="s">
        <v>287</v>
      </c>
      <c r="Q14" s="173" t="s">
        <v>287</v>
      </c>
      <c r="R14" s="173" t="s">
        <v>287</v>
      </c>
      <c r="S14" s="173" t="s">
        <v>287</v>
      </c>
      <c r="T14" s="173" t="s">
        <v>287</v>
      </c>
      <c r="U14" s="173" t="s">
        <v>287</v>
      </c>
    </row>
    <row r="15" spans="1:21" ht="39.75" customHeight="1">
      <c r="A15" s="170">
        <f t="shared" si="0"/>
        <v>12</v>
      </c>
      <c r="B15" s="171" t="s">
        <v>73</v>
      </c>
      <c r="C15" s="172">
        <v>7715218978</v>
      </c>
      <c r="D15" s="173">
        <v>991476000</v>
      </c>
      <c r="E15" s="175">
        <v>1188261000</v>
      </c>
      <c r="F15" s="175">
        <v>1317831000</v>
      </c>
      <c r="G15" s="175">
        <v>1634286000</v>
      </c>
      <c r="H15" s="173">
        <v>1941061000</v>
      </c>
      <c r="I15" s="173" t="s">
        <v>287</v>
      </c>
      <c r="J15" s="173" t="s">
        <v>287</v>
      </c>
      <c r="K15" s="173" t="s">
        <v>287</v>
      </c>
      <c r="L15" s="173" t="s">
        <v>287</v>
      </c>
      <c r="M15" s="173" t="s">
        <v>287</v>
      </c>
      <c r="N15" s="173" t="s">
        <v>287</v>
      </c>
      <c r="O15" s="173" t="s">
        <v>287</v>
      </c>
      <c r="P15" s="173" t="s">
        <v>287</v>
      </c>
      <c r="Q15" s="173" t="s">
        <v>287</v>
      </c>
      <c r="R15" s="173" t="s">
        <v>287</v>
      </c>
      <c r="S15" s="173" t="s">
        <v>287</v>
      </c>
      <c r="T15" s="173" t="s">
        <v>287</v>
      </c>
      <c r="U15" s="173" t="s">
        <v>287</v>
      </c>
    </row>
    <row r="16" spans="1:21" ht="33.75" customHeight="1">
      <c r="A16" s="170">
        <f t="shared" si="0"/>
        <v>13</v>
      </c>
      <c r="B16" s="171" t="s">
        <v>40</v>
      </c>
      <c r="C16" s="172">
        <v>7735518627</v>
      </c>
      <c r="D16" s="173">
        <v>321435000</v>
      </c>
      <c r="E16" s="175">
        <v>443361000</v>
      </c>
      <c r="F16" s="175">
        <v>1268892000</v>
      </c>
      <c r="G16" s="175">
        <v>1020264000</v>
      </c>
      <c r="H16" s="173">
        <v>936878000</v>
      </c>
      <c r="I16" s="173" t="s">
        <v>287</v>
      </c>
      <c r="J16" s="173" t="s">
        <v>287</v>
      </c>
      <c r="K16" s="173" t="s">
        <v>287</v>
      </c>
      <c r="L16" s="173" t="s">
        <v>287</v>
      </c>
      <c r="M16" s="173" t="s">
        <v>287</v>
      </c>
      <c r="N16" s="173" t="s">
        <v>287</v>
      </c>
      <c r="O16" s="173" t="s">
        <v>287</v>
      </c>
      <c r="P16" s="173" t="s">
        <v>287</v>
      </c>
      <c r="Q16" s="173" t="s">
        <v>287</v>
      </c>
      <c r="R16" s="173" t="s">
        <v>287</v>
      </c>
      <c r="S16" s="173" t="s">
        <v>287</v>
      </c>
      <c r="T16" s="173" t="s">
        <v>287</v>
      </c>
      <c r="U16" s="173" t="s">
        <v>287</v>
      </c>
    </row>
    <row r="17" spans="1:21" ht="31.5" customHeight="1">
      <c r="A17" s="170">
        <f t="shared" si="0"/>
        <v>14</v>
      </c>
      <c r="B17" s="171" t="s">
        <v>269</v>
      </c>
      <c r="C17" s="172">
        <v>7728165949</v>
      </c>
      <c r="D17" s="173">
        <v>5027528000</v>
      </c>
      <c r="E17" s="175">
        <v>5592937000</v>
      </c>
      <c r="F17" s="175">
        <v>5895593000</v>
      </c>
      <c r="G17" s="175">
        <v>5708094000</v>
      </c>
      <c r="H17" s="173">
        <v>5646772000</v>
      </c>
      <c r="I17" s="173" t="s">
        <v>287</v>
      </c>
      <c r="J17" s="173" t="s">
        <v>287</v>
      </c>
      <c r="K17" s="173" t="s">
        <v>287</v>
      </c>
      <c r="L17" s="173" t="s">
        <v>287</v>
      </c>
      <c r="M17" s="173" t="s">
        <v>287</v>
      </c>
      <c r="N17" s="173" t="s">
        <v>287</v>
      </c>
      <c r="O17" s="173" t="s">
        <v>287</v>
      </c>
      <c r="P17" s="173" t="s">
        <v>287</v>
      </c>
      <c r="Q17" s="173" t="s">
        <v>287</v>
      </c>
      <c r="R17" s="173" t="s">
        <v>287</v>
      </c>
      <c r="S17" s="173" t="s">
        <v>287</v>
      </c>
      <c r="T17" s="173" t="s">
        <v>287</v>
      </c>
      <c r="U17" s="173" t="s">
        <v>287</v>
      </c>
    </row>
    <row r="18" spans="1:21" ht="51" customHeight="1">
      <c r="A18" s="170">
        <f t="shared" si="0"/>
        <v>15</v>
      </c>
      <c r="B18" s="171" t="s">
        <v>272</v>
      </c>
      <c r="C18" s="172">
        <v>7721033968</v>
      </c>
      <c r="D18" s="173">
        <v>70668000</v>
      </c>
      <c r="E18" s="175">
        <v>86085000</v>
      </c>
      <c r="F18" s="173">
        <v>101994000</v>
      </c>
      <c r="G18" s="173">
        <v>114636000</v>
      </c>
      <c r="H18" s="173">
        <v>146287000</v>
      </c>
      <c r="I18" s="173" t="s">
        <v>287</v>
      </c>
      <c r="J18" s="173" t="s">
        <v>287</v>
      </c>
      <c r="K18" s="173" t="s">
        <v>287</v>
      </c>
      <c r="L18" s="173" t="s">
        <v>287</v>
      </c>
      <c r="M18" s="173" t="s">
        <v>287</v>
      </c>
      <c r="N18" s="173" t="s">
        <v>287</v>
      </c>
      <c r="O18" s="173" t="s">
        <v>287</v>
      </c>
      <c r="P18" s="173" t="s">
        <v>287</v>
      </c>
      <c r="Q18" s="173" t="s">
        <v>287</v>
      </c>
      <c r="R18" s="173" t="s">
        <v>287</v>
      </c>
      <c r="S18" s="173" t="s">
        <v>287</v>
      </c>
      <c r="T18" s="173" t="s">
        <v>287</v>
      </c>
      <c r="U18" s="173" t="s">
        <v>287</v>
      </c>
    </row>
    <row r="19" spans="1:21" ht="39" customHeight="1">
      <c r="A19" s="170">
        <f t="shared" si="0"/>
        <v>16</v>
      </c>
      <c r="B19" s="171" t="s">
        <v>273</v>
      </c>
      <c r="C19" s="172">
        <v>7724190750</v>
      </c>
      <c r="D19" s="173">
        <v>1227186000</v>
      </c>
      <c r="E19" s="177">
        <v>1231326000</v>
      </c>
      <c r="F19" s="173">
        <v>1339637000</v>
      </c>
      <c r="G19" s="173">
        <v>1534128000</v>
      </c>
      <c r="H19" s="173">
        <v>1475095000</v>
      </c>
      <c r="I19" s="173" t="s">
        <v>287</v>
      </c>
      <c r="J19" s="173" t="s">
        <v>287</v>
      </c>
      <c r="K19" s="173" t="s">
        <v>287</v>
      </c>
      <c r="L19" s="173" t="s">
        <v>287</v>
      </c>
      <c r="M19" s="173" t="s">
        <v>287</v>
      </c>
      <c r="N19" s="173" t="s">
        <v>287</v>
      </c>
      <c r="O19" s="173" t="s">
        <v>287</v>
      </c>
      <c r="P19" s="173" t="s">
        <v>287</v>
      </c>
      <c r="Q19" s="173" t="s">
        <v>287</v>
      </c>
      <c r="R19" s="173" t="s">
        <v>287</v>
      </c>
      <c r="S19" s="173" t="s">
        <v>287</v>
      </c>
      <c r="T19" s="173" t="s">
        <v>287</v>
      </c>
      <c r="U19" s="173" t="s">
        <v>287</v>
      </c>
    </row>
    <row r="20" spans="1:21" ht="48.75" customHeight="1">
      <c r="A20" s="170">
        <v>17</v>
      </c>
      <c r="B20" s="171" t="s">
        <v>11</v>
      </c>
      <c r="C20" s="172">
        <v>7728060368</v>
      </c>
      <c r="D20" s="177">
        <v>3135316000</v>
      </c>
      <c r="E20" s="177">
        <v>3545557000</v>
      </c>
      <c r="F20" s="177">
        <v>3755500000</v>
      </c>
      <c r="G20" s="177">
        <v>3531958000</v>
      </c>
      <c r="H20" s="177">
        <v>4024271000</v>
      </c>
      <c r="I20" s="173" t="s">
        <v>287</v>
      </c>
      <c r="J20" s="173" t="s">
        <v>287</v>
      </c>
      <c r="K20" s="173" t="s">
        <v>287</v>
      </c>
      <c r="L20" s="173" t="s">
        <v>287</v>
      </c>
      <c r="M20" s="173" t="s">
        <v>287</v>
      </c>
      <c r="N20" s="173" t="s">
        <v>287</v>
      </c>
      <c r="O20" s="173" t="s">
        <v>287</v>
      </c>
      <c r="P20" s="173" t="s">
        <v>287</v>
      </c>
      <c r="Q20" s="173" t="s">
        <v>287</v>
      </c>
      <c r="R20" s="173" t="s">
        <v>287</v>
      </c>
      <c r="S20" s="173" t="s">
        <v>287</v>
      </c>
      <c r="T20" s="173" t="s">
        <v>287</v>
      </c>
      <c r="U20" s="173" t="s">
        <v>287</v>
      </c>
    </row>
    <row r="21" spans="1:21" ht="39" customHeight="1">
      <c r="A21" s="170">
        <v>18</v>
      </c>
      <c r="B21" s="171" t="s">
        <v>275</v>
      </c>
      <c r="C21" s="172">
        <v>7710200649</v>
      </c>
      <c r="D21" s="177">
        <v>595382000</v>
      </c>
      <c r="E21" s="177">
        <v>723112000</v>
      </c>
      <c r="F21" s="177">
        <v>849987000</v>
      </c>
      <c r="G21" s="177">
        <v>974214000</v>
      </c>
      <c r="H21" s="177">
        <v>1086704000</v>
      </c>
      <c r="I21" s="173" t="s">
        <v>287</v>
      </c>
      <c r="J21" s="173" t="s">
        <v>287</v>
      </c>
      <c r="K21" s="173" t="s">
        <v>287</v>
      </c>
      <c r="L21" s="173" t="s">
        <v>287</v>
      </c>
      <c r="M21" s="173" t="s">
        <v>287</v>
      </c>
      <c r="N21" s="173" t="s">
        <v>287</v>
      </c>
      <c r="O21" s="173" t="s">
        <v>287</v>
      </c>
      <c r="P21" s="173" t="s">
        <v>287</v>
      </c>
      <c r="Q21" s="173" t="s">
        <v>287</v>
      </c>
      <c r="R21" s="173" t="s">
        <v>287</v>
      </c>
      <c r="S21" s="173" t="s">
        <v>287</v>
      </c>
      <c r="T21" s="173" t="s">
        <v>287</v>
      </c>
      <c r="U21" s="173" t="s">
        <v>287</v>
      </c>
    </row>
  </sheetData>
  <mergeCells count="7">
    <mergeCell ref="A1:U1"/>
    <mergeCell ref="A2:A3"/>
    <mergeCell ref="B2:B3"/>
    <mergeCell ref="C2:C3"/>
    <mergeCell ref="D2:I2"/>
    <mergeCell ref="J2:O2"/>
    <mergeCell ref="P2:U2"/>
  </mergeCells>
  <pageMargins left="0.7" right="0.7" top="0.75" bottom="0.75" header="0.3" footer="0.3"/>
  <pageSetup paperSize="9" scale="37" fitToHeight="0" orientation="landscape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3"/>
  <dimension ref="A1:F16"/>
  <sheetViews>
    <sheetView workbookViewId="0">
      <selection activeCell="A3" sqref="A3:A6"/>
    </sheetView>
  </sheetViews>
  <sheetFormatPr defaultRowHeight="14.4"/>
  <cols>
    <col min="1" max="1" width="46" customWidth="1"/>
    <col min="2" max="2" width="34.33203125" customWidth="1"/>
    <col min="3" max="3" width="24.109375" customWidth="1"/>
    <col min="4" max="4" width="22" customWidth="1"/>
    <col min="5" max="5" width="24.6640625" customWidth="1"/>
    <col min="6" max="6" width="22.44140625" customWidth="1"/>
  </cols>
  <sheetData>
    <row r="1" spans="1:6" ht="45.75" customHeight="1">
      <c r="B1" s="183" t="s">
        <v>300</v>
      </c>
      <c r="C1" s="183" t="s">
        <v>301</v>
      </c>
      <c r="D1" s="183" t="s">
        <v>302</v>
      </c>
      <c r="E1" s="183" t="s">
        <v>227</v>
      </c>
      <c r="F1" s="183" t="s">
        <v>223</v>
      </c>
    </row>
    <row r="2" spans="1:6" ht="30">
      <c r="A2" s="185" t="s">
        <v>288</v>
      </c>
      <c r="B2" s="163" t="e">
        <f>'статусы  без льгот'!#REF!+'статусы  без льгот'!T13+'статусы  без льгот'!#REF!</f>
        <v>#REF!</v>
      </c>
      <c r="C2" s="163" t="e">
        <f>'статусы  без льгот'!#REF!+'статусы  без льгот'!U13+'статусы  без льгот'!#REF!</f>
        <v>#REF!</v>
      </c>
      <c r="D2" s="163" t="e">
        <f>'статусы  без льгот'!#REF!+'статусы  без льгот'!V13+'статусы  без льгот'!#REF!</f>
        <v>#REF!</v>
      </c>
      <c r="E2" s="163">
        <f>AVERAGE('статусы  без льгот'!W13:W13)</f>
        <v>37100.184373131357</v>
      </c>
      <c r="F2" s="163" t="e">
        <f>'статусы  без льгот'!#REF!+'статусы  без льгот'!X13+'статусы  без льгот'!#REF!</f>
        <v>#REF!</v>
      </c>
    </row>
    <row r="3" spans="1:6" ht="30">
      <c r="A3" s="185" t="s">
        <v>290</v>
      </c>
      <c r="B3" s="163" t="e">
        <f>'статусы  без льгот'!#REF!+'статусы  без льгот'!#REF!</f>
        <v>#REF!</v>
      </c>
      <c r="C3" s="163" t="e">
        <f>'статусы  без льгот'!#REF!+'статусы  без льгот'!#REF!</f>
        <v>#REF!</v>
      </c>
      <c r="D3" s="163" t="e">
        <f>'статусы  без льгот'!#REF!+'статусы  без льгот'!#REF!</f>
        <v>#REF!</v>
      </c>
      <c r="E3" s="163" t="e">
        <f>AVERAGE('статусы  без льгот'!#REF!)</f>
        <v>#REF!</v>
      </c>
      <c r="F3" s="163" t="e">
        <f>'статусы  без льгот'!#REF!+'статусы  без льгот'!#REF!</f>
        <v>#REF!</v>
      </c>
    </row>
    <row r="4" spans="1:6" ht="15">
      <c r="A4" s="185" t="s">
        <v>291</v>
      </c>
      <c r="B4" s="163" t="e">
        <f>'статусы  без льгот'!#REF!</f>
        <v>#REF!</v>
      </c>
      <c r="C4" s="163" t="e">
        <f>'статусы  без льгот'!#REF!</f>
        <v>#REF!</v>
      </c>
      <c r="D4" s="163" t="e">
        <f>'статусы  без льгот'!#REF!</f>
        <v>#REF!</v>
      </c>
      <c r="E4" s="163" t="e">
        <f>'статусы  без льгот'!#REF!</f>
        <v>#REF!</v>
      </c>
      <c r="F4" s="163" t="e">
        <f>'статусы  без льгот'!#REF!</f>
        <v>#REF!</v>
      </c>
    </row>
    <row r="5" spans="1:6" ht="45">
      <c r="A5" s="185" t="s">
        <v>303</v>
      </c>
      <c r="B5" s="163" t="e">
        <f>'статусы  без льгот'!#REF!</f>
        <v>#REF!</v>
      </c>
      <c r="C5" s="163" t="e">
        <f>'статусы  без льгот'!#REF!</f>
        <v>#REF!</v>
      </c>
      <c r="D5" s="163" t="e">
        <f>'статусы  без льгот'!#REF!</f>
        <v>#REF!</v>
      </c>
      <c r="E5" s="163" t="e">
        <f>'статусы  без льгот'!#REF!</f>
        <v>#REF!</v>
      </c>
      <c r="F5" s="163" t="e">
        <f>'статусы  без льгот'!#REF!</f>
        <v>#REF!</v>
      </c>
    </row>
    <row r="6" spans="1:6" ht="15">
      <c r="A6" s="185" t="s">
        <v>293</v>
      </c>
      <c r="B6" s="163" t="e">
        <f>'статусы  без льгот'!#REF!</f>
        <v>#REF!</v>
      </c>
      <c r="C6" s="163" t="e">
        <f>'статусы  без льгот'!#REF!</f>
        <v>#REF!</v>
      </c>
      <c r="D6" s="163" t="e">
        <f>'статусы  без льгот'!#REF!</f>
        <v>#REF!</v>
      </c>
      <c r="E6" s="163" t="e">
        <f>'статусы  без льгот'!#REF!</f>
        <v>#REF!</v>
      </c>
      <c r="F6" s="163" t="e">
        <f>'статусы  без льгот'!#REF!</f>
        <v>#REF!</v>
      </c>
    </row>
    <row r="7" spans="1:6">
      <c r="B7" s="66" t="e">
        <f>SUM(B2:B6)</f>
        <v>#REF!</v>
      </c>
      <c r="C7" s="66" t="e">
        <f t="shared" ref="C7:F7" si="0">SUM(C2:C6)</f>
        <v>#REF!</v>
      </c>
      <c r="D7" s="66" t="e">
        <f t="shared" si="0"/>
        <v>#REF!</v>
      </c>
      <c r="E7" s="66" t="e">
        <f>'статусы  без льгот'!#REF!</f>
        <v>#REF!</v>
      </c>
      <c r="F7" s="66" t="e">
        <f t="shared" si="0"/>
        <v>#REF!</v>
      </c>
    </row>
    <row r="10" spans="1:6">
      <c r="B10" t="s">
        <v>224</v>
      </c>
      <c r="C10" t="s">
        <v>225</v>
      </c>
      <c r="D10" t="s">
        <v>226</v>
      </c>
      <c r="E10" t="s">
        <v>227</v>
      </c>
      <c r="F10" t="s">
        <v>223</v>
      </c>
    </row>
    <row r="11" spans="1:6">
      <c r="A11" t="s">
        <v>288</v>
      </c>
      <c r="B11" s="186" t="e">
        <f>B2/$B$7</f>
        <v>#REF!</v>
      </c>
      <c r="C11" s="186" t="e">
        <f>C2/$C$7</f>
        <v>#REF!</v>
      </c>
      <c r="D11" s="186" t="e">
        <f>D2/$D$7</f>
        <v>#REF!</v>
      </c>
      <c r="E11" s="186" t="e">
        <f>E2/$E$7</f>
        <v>#REF!</v>
      </c>
      <c r="F11" s="186" t="e">
        <f>F2/$F$7</f>
        <v>#REF!</v>
      </c>
    </row>
    <row r="12" spans="1:6">
      <c r="A12" t="s">
        <v>290</v>
      </c>
      <c r="B12" s="186" t="e">
        <f t="shared" ref="B12:B15" si="1">B3/$B$7</f>
        <v>#REF!</v>
      </c>
      <c r="C12" s="186" t="e">
        <f t="shared" ref="C12:C15" si="2">C3/$C$7</f>
        <v>#REF!</v>
      </c>
      <c r="D12" s="186" t="e">
        <f t="shared" ref="D12:D15" si="3">D3/$D$7</f>
        <v>#REF!</v>
      </c>
      <c r="E12" s="186" t="e">
        <f t="shared" ref="E12:E15" si="4">E3/$E$7</f>
        <v>#REF!</v>
      </c>
      <c r="F12" s="186" t="e">
        <f t="shared" ref="F12:F15" si="5">F3/$F$7</f>
        <v>#REF!</v>
      </c>
    </row>
    <row r="13" spans="1:6">
      <c r="A13" t="s">
        <v>291</v>
      </c>
      <c r="B13" s="186" t="e">
        <f t="shared" si="1"/>
        <v>#REF!</v>
      </c>
      <c r="C13" s="186" t="e">
        <f t="shared" si="2"/>
        <v>#REF!</v>
      </c>
      <c r="D13" s="186" t="e">
        <f t="shared" si="3"/>
        <v>#REF!</v>
      </c>
      <c r="E13" s="186" t="e">
        <f t="shared" si="4"/>
        <v>#REF!</v>
      </c>
      <c r="F13" s="186" t="e">
        <f t="shared" si="5"/>
        <v>#REF!</v>
      </c>
    </row>
    <row r="14" spans="1:6">
      <c r="A14" t="s">
        <v>292</v>
      </c>
      <c r="B14" s="186" t="e">
        <f t="shared" si="1"/>
        <v>#REF!</v>
      </c>
      <c r="C14" s="186" t="e">
        <f t="shared" si="2"/>
        <v>#REF!</v>
      </c>
      <c r="D14" s="186" t="e">
        <f t="shared" si="3"/>
        <v>#REF!</v>
      </c>
      <c r="E14" s="186" t="e">
        <f t="shared" si="4"/>
        <v>#REF!</v>
      </c>
      <c r="F14" s="186" t="e">
        <f t="shared" si="5"/>
        <v>#REF!</v>
      </c>
    </row>
    <row r="15" spans="1:6">
      <c r="A15" t="s">
        <v>293</v>
      </c>
      <c r="B15" s="186" t="e">
        <f t="shared" si="1"/>
        <v>#REF!</v>
      </c>
      <c r="C15" s="186" t="e">
        <f t="shared" si="2"/>
        <v>#REF!</v>
      </c>
      <c r="D15" s="186" t="e">
        <f t="shared" si="3"/>
        <v>#REF!</v>
      </c>
      <c r="E15" s="186" t="e">
        <f t="shared" si="4"/>
        <v>#REF!</v>
      </c>
      <c r="F15" s="186" t="e">
        <f t="shared" si="5"/>
        <v>#REF!</v>
      </c>
    </row>
    <row r="16" spans="1:6">
      <c r="B16" s="186" t="e">
        <f>B7/$B$7</f>
        <v>#REF!</v>
      </c>
      <c r="C16" s="186" t="e">
        <f>C7/$C$7</f>
        <v>#REF!</v>
      </c>
      <c r="D16" s="186" t="e">
        <f>D7/$D$7</f>
        <v>#REF!</v>
      </c>
      <c r="E16" s="186" t="e">
        <f>E7/$E$7</f>
        <v>#REF!</v>
      </c>
      <c r="F16" s="186" t="e">
        <f>F7/$F$7</f>
        <v>#REF!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2">
    <pageSetUpPr fitToPage="1"/>
  </sheetPr>
  <dimension ref="A1:AJ200"/>
  <sheetViews>
    <sheetView tabSelected="1" view="pageBreakPreview" zoomScale="58" zoomScaleNormal="70" zoomScaleSheetLayoutView="58" workbookViewId="0">
      <selection activeCell="K187" sqref="K187"/>
    </sheetView>
  </sheetViews>
  <sheetFormatPr defaultColWidth="9.109375" defaultRowHeight="21"/>
  <cols>
    <col min="1" max="1" width="12.109375" style="322" customWidth="1"/>
    <col min="2" max="2" width="23.6640625" style="316" hidden="1" customWidth="1"/>
    <col min="3" max="3" width="42.33203125" style="316" customWidth="1"/>
    <col min="4" max="4" width="41" style="322" customWidth="1"/>
    <col min="5" max="5" width="1.44140625" style="316" hidden="1" customWidth="1"/>
    <col min="6" max="6" width="27.33203125" style="316" customWidth="1"/>
    <col min="7" max="7" width="28" style="316" customWidth="1"/>
    <col min="8" max="8" width="50.109375" style="316" customWidth="1"/>
    <col min="9" max="9" width="45.5546875" style="316" customWidth="1"/>
    <col min="10" max="10" width="23.33203125" style="316" customWidth="1"/>
    <col min="11" max="11" width="70.109375" style="316" customWidth="1"/>
    <col min="12" max="12" width="54.109375" style="316" hidden="1" customWidth="1"/>
    <col min="13" max="13" width="23.44140625" style="322" hidden="1" customWidth="1"/>
    <col min="14" max="14" width="20.44140625" style="316" hidden="1" customWidth="1"/>
    <col min="15" max="15" width="23.109375" style="316" hidden="1" customWidth="1"/>
    <col min="16" max="16" width="28" style="316" hidden="1" customWidth="1"/>
    <col min="17" max="17" width="21.109375" style="316" hidden="1" customWidth="1"/>
    <col min="18" max="19" width="24.44140625" style="316" hidden="1" customWidth="1"/>
    <col min="20" max="20" width="21.33203125" style="316" hidden="1" customWidth="1"/>
    <col min="21" max="21" width="30.5546875" style="322" hidden="1" customWidth="1"/>
    <col min="22" max="22" width="27" style="322" hidden="1" customWidth="1"/>
    <col min="23" max="23" width="22.33203125" style="322" hidden="1" customWidth="1"/>
    <col min="24" max="24" width="27.109375" style="322" hidden="1" customWidth="1"/>
    <col min="25" max="26" width="26.33203125" style="322" hidden="1" customWidth="1"/>
    <col min="27" max="28" width="31.33203125" style="316" hidden="1" customWidth="1"/>
    <col min="29" max="29" width="53" style="316" hidden="1" customWidth="1"/>
    <col min="30" max="30" width="13.6640625" style="316" hidden="1" customWidth="1"/>
    <col min="31" max="31" width="21" style="316" hidden="1" customWidth="1"/>
    <col min="32" max="32" width="20.5546875" style="316" bestFit="1" customWidth="1"/>
    <col min="33" max="33" width="21.33203125" style="316" hidden="1" customWidth="1"/>
    <col min="34" max="34" width="12.44140625" style="316" hidden="1" customWidth="1"/>
    <col min="35" max="35" width="15.44140625" style="316" bestFit="1" customWidth="1"/>
    <col min="36" max="36" width="20.5546875" style="316" bestFit="1" customWidth="1"/>
    <col min="37" max="16384" width="9.109375" style="316"/>
  </cols>
  <sheetData>
    <row r="1" spans="1:36" s="321" customFormat="1" ht="29.4">
      <c r="A1" s="410"/>
      <c r="B1" s="410"/>
      <c r="C1" s="410"/>
      <c r="D1" s="411">
        <v>45651</v>
      </c>
      <c r="E1" s="412"/>
      <c r="F1" s="413">
        <f>G1-15</f>
        <v>45956</v>
      </c>
      <c r="G1" s="413">
        <f>D1+320</f>
        <v>45971</v>
      </c>
      <c r="H1" s="414"/>
      <c r="I1" s="415"/>
      <c r="J1" s="414"/>
      <c r="K1" s="414"/>
      <c r="L1" s="414"/>
      <c r="M1" s="415"/>
      <c r="N1" s="414"/>
      <c r="O1" s="414"/>
      <c r="P1" s="414"/>
      <c r="Q1" s="414"/>
      <c r="R1" s="414"/>
      <c r="S1" s="414"/>
      <c r="T1" s="414"/>
      <c r="U1" s="415"/>
      <c r="V1" s="415"/>
      <c r="W1" s="415"/>
      <c r="X1" s="415"/>
      <c r="Y1" s="415"/>
      <c r="Z1" s="415"/>
      <c r="AA1" s="414"/>
      <c r="AB1" s="414"/>
      <c r="AC1" s="414"/>
      <c r="AD1" s="414"/>
      <c r="AE1" s="414"/>
    </row>
    <row r="2" spans="1:36" s="321" customFormat="1" ht="29.4">
      <c r="A2" s="416"/>
      <c r="B2" s="414"/>
      <c r="C2" s="414" t="s">
        <v>310</v>
      </c>
      <c r="D2" s="411">
        <v>45702</v>
      </c>
      <c r="E2" s="413">
        <v>45956</v>
      </c>
      <c r="F2" s="413">
        <f>G2-15</f>
        <v>46007</v>
      </c>
      <c r="G2" s="413">
        <f>D2+320</f>
        <v>46022</v>
      </c>
      <c r="H2" s="415"/>
      <c r="I2" s="415"/>
      <c r="J2" s="414"/>
      <c r="K2" s="414"/>
      <c r="L2" s="414"/>
      <c r="M2" s="415"/>
      <c r="N2" s="414"/>
      <c r="O2" s="414"/>
      <c r="P2" s="414"/>
      <c r="Q2" s="414"/>
      <c r="R2" s="414"/>
      <c r="S2" s="414"/>
      <c r="T2" s="414"/>
      <c r="U2" s="415"/>
      <c r="V2" s="415"/>
      <c r="W2" s="415"/>
      <c r="X2" s="415"/>
      <c r="Y2" s="415"/>
      <c r="Z2" s="415"/>
      <c r="AA2" s="414"/>
      <c r="AB2" s="414"/>
      <c r="AC2" s="414"/>
      <c r="AD2" s="414"/>
      <c r="AE2" s="414"/>
    </row>
    <row r="3" spans="1:36" s="321" customFormat="1" ht="29.4">
      <c r="A3" s="417" t="s">
        <v>308</v>
      </c>
      <c r="B3" s="417"/>
      <c r="C3" s="418" t="s">
        <v>220</v>
      </c>
      <c r="D3" s="419">
        <v>45757</v>
      </c>
      <c r="E3" s="412"/>
      <c r="F3" s="413">
        <f>G3-15</f>
        <v>46062</v>
      </c>
      <c r="G3" s="413">
        <f>D3+320</f>
        <v>46077</v>
      </c>
      <c r="H3" s="415"/>
      <c r="I3" s="415"/>
      <c r="J3" s="414"/>
      <c r="K3" s="414"/>
      <c r="L3" s="414"/>
      <c r="M3" s="415"/>
      <c r="N3" s="414"/>
      <c r="O3" s="414"/>
      <c r="P3" s="414"/>
      <c r="Q3" s="414"/>
      <c r="R3" s="414"/>
      <c r="S3" s="414"/>
      <c r="T3" s="414"/>
      <c r="U3" s="415"/>
      <c r="V3" s="415"/>
      <c r="W3" s="415"/>
      <c r="X3" s="415"/>
      <c r="Y3" s="415"/>
      <c r="Z3" s="415"/>
      <c r="AA3" s="414"/>
      <c r="AB3" s="414"/>
      <c r="AC3" s="414"/>
      <c r="AD3" s="414"/>
      <c r="AE3" s="414"/>
    </row>
    <row r="4" spans="1:36" s="321" customFormat="1" ht="29.4">
      <c r="A4" s="417" t="s">
        <v>309</v>
      </c>
      <c r="B4" s="417"/>
      <c r="C4" s="418" t="s">
        <v>229</v>
      </c>
      <c r="D4" s="415"/>
      <c r="E4" s="412"/>
      <c r="F4" s="412"/>
      <c r="G4" s="412"/>
      <c r="H4" s="415"/>
      <c r="I4" s="415"/>
      <c r="J4" s="414"/>
      <c r="K4" s="414"/>
      <c r="L4" s="414"/>
      <c r="M4" s="415"/>
      <c r="N4" s="414"/>
      <c r="O4" s="414"/>
      <c r="P4" s="414"/>
      <c r="Q4" s="414"/>
      <c r="R4" s="414"/>
      <c r="S4" s="414"/>
      <c r="T4" s="414"/>
      <c r="U4" s="415"/>
      <c r="V4" s="415"/>
      <c r="W4" s="415"/>
      <c r="X4" s="415"/>
      <c r="Y4" s="415"/>
      <c r="Z4" s="415"/>
      <c r="AA4" s="414"/>
      <c r="AB4" s="414"/>
      <c r="AC4" s="414"/>
      <c r="AD4" s="414"/>
      <c r="AE4" s="414"/>
    </row>
    <row r="5" spans="1:36" s="321" customFormat="1" ht="29.4">
      <c r="A5" s="417" t="s">
        <v>489</v>
      </c>
      <c r="B5" s="417"/>
      <c r="C5" s="418" t="s">
        <v>490</v>
      </c>
      <c r="D5" s="415"/>
      <c r="E5" s="412"/>
      <c r="F5" s="412"/>
      <c r="G5" s="413"/>
      <c r="H5" s="419"/>
      <c r="I5" s="419"/>
      <c r="J5" s="414"/>
      <c r="K5" s="414"/>
      <c r="L5" s="414"/>
      <c r="M5" s="415"/>
      <c r="N5" s="414"/>
      <c r="O5" s="414"/>
      <c r="P5" s="414"/>
      <c r="Q5" s="414"/>
      <c r="R5" s="414"/>
      <c r="S5" s="414"/>
      <c r="T5" s="414"/>
      <c r="U5" s="415"/>
      <c r="V5" s="415"/>
      <c r="W5" s="415"/>
      <c r="X5" s="415"/>
      <c r="Y5" s="415"/>
      <c r="Z5" s="415"/>
      <c r="AA5" s="414"/>
      <c r="AB5" s="414"/>
      <c r="AC5" s="414"/>
      <c r="AD5" s="414"/>
      <c r="AE5" s="414"/>
    </row>
    <row r="6" spans="1:36" s="321" customFormat="1" ht="29.4">
      <c r="A6" s="417" t="s">
        <v>511</v>
      </c>
      <c r="B6" s="417"/>
      <c r="C6" s="418" t="s">
        <v>512</v>
      </c>
      <c r="D6" s="415"/>
      <c r="E6" s="412"/>
      <c r="F6" s="412"/>
      <c r="G6" s="413"/>
      <c r="H6" s="419"/>
      <c r="I6" s="419"/>
      <c r="J6" s="414"/>
      <c r="K6" s="414"/>
      <c r="L6" s="414"/>
      <c r="M6" s="415"/>
      <c r="N6" s="414"/>
      <c r="O6" s="414"/>
      <c r="P6" s="414"/>
      <c r="Q6" s="414"/>
      <c r="R6" s="414"/>
      <c r="S6" s="414"/>
      <c r="T6" s="414"/>
      <c r="U6" s="415"/>
      <c r="V6" s="415"/>
      <c r="W6" s="415"/>
      <c r="X6" s="415"/>
      <c r="Y6" s="415"/>
      <c r="Z6" s="415"/>
      <c r="AA6" s="414"/>
      <c r="AB6" s="414"/>
      <c r="AC6" s="414"/>
      <c r="AD6" s="414"/>
      <c r="AE6" s="414"/>
    </row>
    <row r="7" spans="1:36" s="321" customFormat="1" ht="29.4">
      <c r="A7" s="417" t="s">
        <v>245</v>
      </c>
      <c r="B7" s="417"/>
      <c r="C7" s="418" t="s">
        <v>649</v>
      </c>
      <c r="D7" s="415"/>
      <c r="E7" s="412"/>
      <c r="F7" s="412"/>
      <c r="G7" s="413"/>
      <c r="H7" s="419"/>
      <c r="I7" s="419"/>
      <c r="J7" s="414"/>
      <c r="K7" s="414"/>
      <c r="L7" s="414"/>
      <c r="M7" s="415"/>
      <c r="N7" s="414"/>
      <c r="O7" s="414"/>
      <c r="P7" s="414"/>
      <c r="Q7" s="414"/>
      <c r="R7" s="414"/>
      <c r="S7" s="414"/>
      <c r="T7" s="414"/>
      <c r="U7" s="415"/>
      <c r="V7" s="415"/>
      <c r="W7" s="415"/>
      <c r="X7" s="415"/>
      <c r="Y7" s="415"/>
      <c r="Z7" s="415"/>
      <c r="AA7" s="414"/>
      <c r="AB7" s="414"/>
      <c r="AC7" s="414"/>
      <c r="AD7" s="414"/>
      <c r="AE7" s="414"/>
    </row>
    <row r="8" spans="1:36" s="321" customFormat="1" ht="29.4">
      <c r="A8" s="417" t="s">
        <v>898</v>
      </c>
      <c r="B8" s="417"/>
      <c r="C8" s="418" t="s">
        <v>899</v>
      </c>
      <c r="D8" s="415"/>
      <c r="E8" s="412"/>
      <c r="F8" s="412"/>
      <c r="G8" s="413"/>
      <c r="H8" s="419"/>
      <c r="I8" s="419"/>
      <c r="J8" s="414"/>
      <c r="K8" s="414"/>
      <c r="L8" s="414"/>
      <c r="M8" s="415"/>
      <c r="N8" s="414"/>
      <c r="O8" s="414"/>
      <c r="P8" s="414"/>
      <c r="Q8" s="414"/>
      <c r="R8" s="414"/>
      <c r="S8" s="414"/>
      <c r="T8" s="414"/>
      <c r="U8" s="415"/>
      <c r="V8" s="415"/>
      <c r="W8" s="415"/>
      <c r="X8" s="415"/>
      <c r="Y8" s="415"/>
      <c r="Z8" s="415"/>
      <c r="AA8" s="414"/>
      <c r="AB8" s="414"/>
      <c r="AC8" s="414"/>
      <c r="AD8" s="414"/>
      <c r="AE8" s="414"/>
    </row>
    <row r="9" spans="1:36" s="321" customFormat="1" ht="30" thickBot="1">
      <c r="A9" s="415" t="s">
        <v>313</v>
      </c>
      <c r="B9" s="415"/>
      <c r="C9" s="420" t="s">
        <v>264</v>
      </c>
      <c r="D9" s="415"/>
      <c r="E9" s="412"/>
      <c r="F9" s="412"/>
      <c r="G9" s="413"/>
      <c r="H9" s="419"/>
      <c r="I9" s="419"/>
      <c r="J9" s="414"/>
      <c r="K9" s="414"/>
      <c r="L9" s="414"/>
      <c r="M9" s="415"/>
      <c r="N9" s="414"/>
      <c r="O9" s="414"/>
      <c r="P9" s="414"/>
      <c r="Q9" s="414"/>
      <c r="R9" s="414"/>
      <c r="S9" s="414"/>
      <c r="T9" s="414"/>
      <c r="U9" s="415"/>
      <c r="V9" s="415"/>
      <c r="W9" s="415"/>
      <c r="X9" s="415"/>
      <c r="Y9" s="415"/>
      <c r="Z9" s="415"/>
      <c r="AA9" s="414"/>
      <c r="AB9" s="414"/>
      <c r="AC9" s="414"/>
      <c r="AD9" s="414"/>
      <c r="AE9" s="414"/>
    </row>
    <row r="10" spans="1:36" s="321" customFormat="1" ht="29.4">
      <c r="A10" s="421" t="s">
        <v>265</v>
      </c>
      <c r="B10" s="422"/>
      <c r="C10" s="422"/>
      <c r="D10" s="422"/>
      <c r="E10" s="422"/>
      <c r="F10" s="422"/>
      <c r="G10" s="422"/>
      <c r="H10" s="422"/>
      <c r="I10" s="422"/>
      <c r="J10" s="422"/>
      <c r="K10" s="423"/>
      <c r="L10" s="424" t="s">
        <v>266</v>
      </c>
      <c r="M10" s="425"/>
      <c r="N10" s="425"/>
      <c r="O10" s="425"/>
      <c r="P10" s="425"/>
      <c r="Q10" s="425"/>
      <c r="R10" s="425"/>
      <c r="S10" s="425"/>
      <c r="T10" s="425"/>
      <c r="U10" s="425"/>
      <c r="V10" s="425"/>
      <c r="W10" s="425"/>
      <c r="X10" s="425"/>
      <c r="Y10" s="425"/>
      <c r="Z10" s="425"/>
      <c r="AA10" s="425"/>
      <c r="AB10" s="425"/>
      <c r="AC10" s="426"/>
      <c r="AD10" s="414"/>
      <c r="AE10" s="414"/>
    </row>
    <row r="11" spans="1:36" s="322" customFormat="1" ht="69.75" customHeight="1">
      <c r="A11" s="427" t="s">
        <v>307</v>
      </c>
      <c r="B11" s="428" t="s">
        <v>306</v>
      </c>
      <c r="C11" s="428" t="s">
        <v>1292</v>
      </c>
      <c r="D11" s="428" t="s">
        <v>510</v>
      </c>
      <c r="E11" s="428" t="s">
        <v>221</v>
      </c>
      <c r="F11" s="428" t="s">
        <v>541</v>
      </c>
      <c r="G11" s="428" t="s">
        <v>237</v>
      </c>
      <c r="H11" s="428" t="s">
        <v>262</v>
      </c>
      <c r="I11" s="428" t="s">
        <v>263</v>
      </c>
      <c r="J11" s="429" t="s">
        <v>230</v>
      </c>
      <c r="K11" s="430"/>
      <c r="L11" s="431" t="s">
        <v>233</v>
      </c>
      <c r="M11" s="432" t="s">
        <v>240</v>
      </c>
      <c r="N11" s="432" t="s">
        <v>235</v>
      </c>
      <c r="O11" s="432" t="s">
        <v>231</v>
      </c>
      <c r="P11" s="432"/>
      <c r="Q11" s="432" t="s">
        <v>232</v>
      </c>
      <c r="R11" s="432" t="s">
        <v>236</v>
      </c>
      <c r="S11" s="432" t="s">
        <v>257</v>
      </c>
      <c r="T11" s="432" t="s">
        <v>241</v>
      </c>
      <c r="U11" s="432" t="s">
        <v>224</v>
      </c>
      <c r="V11" s="432" t="s">
        <v>225</v>
      </c>
      <c r="W11" s="432" t="s">
        <v>226</v>
      </c>
      <c r="X11" s="432" t="s">
        <v>227</v>
      </c>
      <c r="Y11" s="432" t="s">
        <v>223</v>
      </c>
      <c r="Z11" s="432" t="s">
        <v>296</v>
      </c>
      <c r="AA11" s="432"/>
      <c r="AB11" s="432" t="s">
        <v>297</v>
      </c>
      <c r="AC11" s="433"/>
      <c r="AD11" s="434"/>
      <c r="AE11" s="434"/>
    </row>
    <row r="12" spans="1:36" ht="19.5" customHeight="1">
      <c r="A12" s="427"/>
      <c r="B12" s="428"/>
      <c r="C12" s="428"/>
      <c r="D12" s="428"/>
      <c r="E12" s="428"/>
      <c r="F12" s="428"/>
      <c r="G12" s="428"/>
      <c r="H12" s="428"/>
      <c r="I12" s="428"/>
      <c r="J12" s="435"/>
      <c r="K12" s="436"/>
      <c r="L12" s="431"/>
      <c r="M12" s="432"/>
      <c r="N12" s="432"/>
      <c r="O12" s="437" t="s">
        <v>238</v>
      </c>
      <c r="P12" s="437" t="s">
        <v>239</v>
      </c>
      <c r="Q12" s="432"/>
      <c r="R12" s="432"/>
      <c r="S12" s="432"/>
      <c r="T12" s="432"/>
      <c r="U12" s="432"/>
      <c r="V12" s="432"/>
      <c r="W12" s="432"/>
      <c r="X12" s="432"/>
      <c r="Y12" s="432"/>
      <c r="Z12" s="437" t="s">
        <v>295</v>
      </c>
      <c r="AA12" s="437" t="s">
        <v>298</v>
      </c>
      <c r="AB12" s="437" t="s">
        <v>295</v>
      </c>
      <c r="AC12" s="438" t="s">
        <v>298</v>
      </c>
      <c r="AD12" s="439" t="s">
        <v>311</v>
      </c>
      <c r="AE12" s="440" t="s">
        <v>312</v>
      </c>
    </row>
    <row r="13" spans="1:36" ht="21" customHeight="1">
      <c r="A13" s="441">
        <v>1</v>
      </c>
      <c r="B13" s="442">
        <v>2</v>
      </c>
      <c r="C13" s="443">
        <v>2</v>
      </c>
      <c r="D13" s="442">
        <v>3</v>
      </c>
      <c r="E13" s="442">
        <v>5</v>
      </c>
      <c r="F13" s="442">
        <v>4</v>
      </c>
      <c r="G13" s="442">
        <v>5</v>
      </c>
      <c r="H13" s="442">
        <v>6</v>
      </c>
      <c r="I13" s="442">
        <v>7</v>
      </c>
      <c r="J13" s="444">
        <v>8</v>
      </c>
      <c r="K13" s="445"/>
      <c r="L13" s="441">
        <v>10</v>
      </c>
      <c r="M13" s="442">
        <v>11</v>
      </c>
      <c r="N13" s="442">
        <v>12</v>
      </c>
      <c r="O13" s="442">
        <v>13</v>
      </c>
      <c r="P13" s="442">
        <v>14</v>
      </c>
      <c r="Q13" s="442">
        <v>15</v>
      </c>
      <c r="R13" s="442">
        <v>16</v>
      </c>
      <c r="S13" s="442">
        <v>17</v>
      </c>
      <c r="T13" s="442">
        <v>18</v>
      </c>
      <c r="U13" s="442">
        <v>19</v>
      </c>
      <c r="V13" s="442">
        <v>20</v>
      </c>
      <c r="W13" s="442">
        <v>21</v>
      </c>
      <c r="X13" s="442">
        <v>22</v>
      </c>
      <c r="Y13" s="442">
        <v>23</v>
      </c>
      <c r="Z13" s="442">
        <v>24</v>
      </c>
      <c r="AA13" s="442">
        <v>25</v>
      </c>
      <c r="AB13" s="442">
        <v>26</v>
      </c>
      <c r="AC13" s="446">
        <v>27</v>
      </c>
      <c r="AD13" s="440"/>
      <c r="AE13" s="440"/>
      <c r="AG13" s="316" t="s">
        <v>614</v>
      </c>
      <c r="AH13" s="316" t="s">
        <v>615</v>
      </c>
    </row>
    <row r="14" spans="1:36" s="321" customFormat="1" ht="72" customHeight="1">
      <c r="A14" s="447">
        <v>1</v>
      </c>
      <c r="B14" s="448">
        <v>42419</v>
      </c>
      <c r="C14" s="449" t="s">
        <v>763</v>
      </c>
      <c r="D14" s="450" t="s">
        <v>308</v>
      </c>
      <c r="E14" s="451" t="s">
        <v>222</v>
      </c>
      <c r="F14" s="452" t="s">
        <v>557</v>
      </c>
      <c r="G14" s="453" t="s">
        <v>1418</v>
      </c>
      <c r="H14" s="454" t="s">
        <v>304</v>
      </c>
      <c r="I14" s="454" t="s">
        <v>305</v>
      </c>
      <c r="J14" s="455" t="s">
        <v>682</v>
      </c>
      <c r="K14" s="456" t="s">
        <v>289</v>
      </c>
      <c r="L14" s="457"/>
      <c r="M14" s="458" t="s">
        <v>228</v>
      </c>
      <c r="N14" s="459" t="s">
        <v>58</v>
      </c>
      <c r="O14" s="460">
        <v>0.63790000000000002</v>
      </c>
      <c r="P14" s="460">
        <v>0.63790000000000002</v>
      </c>
      <c r="Q14" s="458">
        <v>40654.6</v>
      </c>
      <c r="R14" s="458">
        <f>Q14/O14</f>
        <v>63731.932904844012</v>
      </c>
      <c r="S14" s="461">
        <v>0</v>
      </c>
      <c r="T14" s="462">
        <v>2014</v>
      </c>
      <c r="U14" s="458">
        <v>297167.41453205829</v>
      </c>
      <c r="V14" s="458">
        <v>11123361.370120708</v>
      </c>
      <c r="W14" s="458">
        <v>1010242.2009719391</v>
      </c>
      <c r="X14" s="463">
        <v>38033</v>
      </c>
      <c r="Y14" s="458">
        <v>1412</v>
      </c>
      <c r="Z14" s="458" t="s">
        <v>299</v>
      </c>
      <c r="AA14" s="464">
        <v>7659.5536944299993</v>
      </c>
      <c r="AB14" s="458">
        <v>2016</v>
      </c>
      <c r="AC14" s="465">
        <v>682.48053000000004</v>
      </c>
      <c r="AD14" s="414">
        <f>U14*O14/1000</f>
        <v>189.56309372999999</v>
      </c>
      <c r="AE14" s="466">
        <f>V14*O14/1000</f>
        <v>7095.5922179999998</v>
      </c>
      <c r="AG14" s="315">
        <v>42964</v>
      </c>
      <c r="AH14" s="325">
        <v>9</v>
      </c>
      <c r="AJ14" s="326"/>
    </row>
    <row r="15" spans="1:36" s="321" customFormat="1" ht="119.25" customHeight="1">
      <c r="A15" s="447">
        <v>2</v>
      </c>
      <c r="B15" s="448"/>
      <c r="C15" s="449" t="s">
        <v>1064</v>
      </c>
      <c r="D15" s="467" t="s">
        <v>964</v>
      </c>
      <c r="E15" s="451"/>
      <c r="F15" s="452" t="s">
        <v>1497</v>
      </c>
      <c r="G15" s="453" t="s">
        <v>1418</v>
      </c>
      <c r="H15" s="468" t="s">
        <v>1495</v>
      </c>
      <c r="I15" s="469" t="s">
        <v>1496</v>
      </c>
      <c r="J15" s="455" t="s">
        <v>723</v>
      </c>
      <c r="K15" s="456" t="s">
        <v>288</v>
      </c>
      <c r="L15" s="457"/>
      <c r="M15" s="458"/>
      <c r="N15" s="459"/>
      <c r="O15" s="460"/>
      <c r="P15" s="460"/>
      <c r="Q15" s="458"/>
      <c r="R15" s="458"/>
      <c r="S15" s="461"/>
      <c r="T15" s="462"/>
      <c r="U15" s="458"/>
      <c r="V15" s="458"/>
      <c r="W15" s="458"/>
      <c r="X15" s="463"/>
      <c r="Y15" s="458"/>
      <c r="Z15" s="458"/>
      <c r="AA15" s="464"/>
      <c r="AB15" s="458"/>
      <c r="AC15" s="465"/>
      <c r="AD15" s="414"/>
      <c r="AE15" s="466"/>
      <c r="AF15" s="326"/>
      <c r="AG15" s="315"/>
      <c r="AH15" s="325"/>
      <c r="AJ15" s="326"/>
    </row>
    <row r="16" spans="1:36" s="321" customFormat="1" ht="109.5" customHeight="1">
      <c r="A16" s="447">
        <v>3</v>
      </c>
      <c r="B16" s="448" t="e">
        <f>#REF!</f>
        <v>#REF!</v>
      </c>
      <c r="C16" s="449" t="s">
        <v>764</v>
      </c>
      <c r="D16" s="467" t="s">
        <v>964</v>
      </c>
      <c r="E16" s="451" t="s">
        <v>222</v>
      </c>
      <c r="F16" s="452" t="s">
        <v>1534</v>
      </c>
      <c r="G16" s="453" t="s">
        <v>1535</v>
      </c>
      <c r="H16" s="454" t="s">
        <v>1536</v>
      </c>
      <c r="I16" s="454" t="s">
        <v>1537</v>
      </c>
      <c r="J16" s="455" t="s">
        <v>723</v>
      </c>
      <c r="K16" s="456" t="s">
        <v>288</v>
      </c>
      <c r="L16" s="457"/>
      <c r="M16" s="458" t="e">
        <f>#REF!</f>
        <v>#REF!</v>
      </c>
      <c r="N16" s="463" t="s">
        <v>5</v>
      </c>
      <c r="O16" s="460">
        <v>3.6490999999999998</v>
      </c>
      <c r="P16" s="460">
        <v>3.6490999999999998</v>
      </c>
      <c r="Q16" s="458">
        <v>63274.9</v>
      </c>
      <c r="R16" s="458">
        <f>Q16/O16</f>
        <v>17339.864624153903</v>
      </c>
      <c r="S16" s="461">
        <v>0</v>
      </c>
      <c r="T16" s="462">
        <v>2014</v>
      </c>
      <c r="U16" s="458">
        <v>125783.73669946013</v>
      </c>
      <c r="V16" s="458">
        <v>2354851.4074155269</v>
      </c>
      <c r="W16" s="458">
        <v>251038.47524047026</v>
      </c>
      <c r="X16" s="458">
        <v>54762.641977993364</v>
      </c>
      <c r="Y16" s="458">
        <v>2006</v>
      </c>
      <c r="Z16" s="458" t="e">
        <f>#REF!</f>
        <v>#REF!</v>
      </c>
      <c r="AA16" s="464">
        <v>3570.5628792806251</v>
      </c>
      <c r="AB16" s="458" t="e">
        <f>#REF!</f>
        <v>#REF!</v>
      </c>
      <c r="AC16" s="465">
        <v>8125.4539999999997</v>
      </c>
      <c r="AD16" s="414">
        <f t="shared" ref="AD16:AD17" si="0">U16*O16/1000</f>
        <v>458.99743358999996</v>
      </c>
      <c r="AE16" s="466">
        <f t="shared" ref="AE16:AE17" si="1">V16*O16/1000</f>
        <v>8593.088270799999</v>
      </c>
      <c r="AF16" s="326"/>
      <c r="AG16" s="315"/>
      <c r="AH16" s="325"/>
    </row>
    <row r="17" spans="1:36" s="327" customFormat="1" ht="57" customHeight="1">
      <c r="A17" s="447"/>
      <c r="B17" s="448">
        <v>42429</v>
      </c>
      <c r="C17" s="449" t="s">
        <v>765</v>
      </c>
      <c r="D17" s="467" t="s">
        <v>1424</v>
      </c>
      <c r="E17" s="451" t="s">
        <v>222</v>
      </c>
      <c r="F17" s="452" t="s">
        <v>1425</v>
      </c>
      <c r="G17" s="470"/>
      <c r="H17" s="454" t="s">
        <v>1140</v>
      </c>
      <c r="I17" s="454" t="s">
        <v>1141</v>
      </c>
      <c r="J17" s="455" t="s">
        <v>683</v>
      </c>
      <c r="K17" s="456" t="s">
        <v>672</v>
      </c>
      <c r="L17" s="471"/>
      <c r="M17" s="458" t="e">
        <f>#REF!</f>
        <v>#REF!</v>
      </c>
      <c r="N17" s="459" t="s">
        <v>58</v>
      </c>
      <c r="O17" s="460">
        <v>0.44319999999999998</v>
      </c>
      <c r="P17" s="460">
        <v>0</v>
      </c>
      <c r="Q17" s="458">
        <v>6693.6</v>
      </c>
      <c r="R17" s="458">
        <f t="shared" ref="R17:R18" si="2">Q17/O17</f>
        <v>15102.888086642601</v>
      </c>
      <c r="S17" s="461">
        <v>0</v>
      </c>
      <c r="T17" s="462">
        <v>2014</v>
      </c>
      <c r="U17" s="458">
        <v>816397.39652527065</v>
      </c>
      <c r="V17" s="458">
        <v>3101453.0685920576</v>
      </c>
      <c r="W17" s="458">
        <v>500421.31092057767</v>
      </c>
      <c r="X17" s="458">
        <v>36598.469471947195</v>
      </c>
      <c r="Y17" s="458">
        <v>505</v>
      </c>
      <c r="Z17" s="458" t="e">
        <f>#REF!</f>
        <v>#REF!</v>
      </c>
      <c r="AA17" s="472">
        <v>470.93952887999995</v>
      </c>
      <c r="AB17" s="458" t="e">
        <f>#REF!</f>
        <v>#REF!</v>
      </c>
      <c r="AC17" s="472">
        <v>0</v>
      </c>
      <c r="AD17" s="414">
        <f t="shared" si="0"/>
        <v>361.82732613999997</v>
      </c>
      <c r="AE17" s="466">
        <f t="shared" si="1"/>
        <v>1374.5639999999999</v>
      </c>
      <c r="AF17" s="326"/>
      <c r="AG17" s="315">
        <v>42964</v>
      </c>
      <c r="AH17" s="325">
        <v>9</v>
      </c>
    </row>
    <row r="18" spans="1:36" s="327" customFormat="1" ht="52.5" customHeight="1">
      <c r="A18" s="447">
        <f>A16+1</f>
        <v>4</v>
      </c>
      <c r="B18" s="448">
        <v>42439</v>
      </c>
      <c r="C18" s="449" t="s">
        <v>766</v>
      </c>
      <c r="D18" s="450" t="s">
        <v>308</v>
      </c>
      <c r="E18" s="451"/>
      <c r="F18" s="452" t="s">
        <v>1376</v>
      </c>
      <c r="G18" s="473" t="s">
        <v>1439</v>
      </c>
      <c r="H18" s="454" t="s">
        <v>587</v>
      </c>
      <c r="I18" s="454" t="s">
        <v>588</v>
      </c>
      <c r="J18" s="455" t="s">
        <v>1055</v>
      </c>
      <c r="K18" s="456" t="s">
        <v>1056</v>
      </c>
      <c r="L18" s="471"/>
      <c r="M18" s="458" t="e">
        <f t="shared" ref="M18" si="3">M17</f>
        <v>#REF!</v>
      </c>
      <c r="N18" s="459" t="s">
        <v>234</v>
      </c>
      <c r="O18" s="460">
        <v>20.96</v>
      </c>
      <c r="P18" s="460">
        <v>6.44</v>
      </c>
      <c r="Q18" s="458">
        <v>171966.9</v>
      </c>
      <c r="R18" s="458">
        <f t="shared" si="2"/>
        <v>8204.5276717557244</v>
      </c>
      <c r="S18" s="461"/>
      <c r="T18" s="462">
        <v>2014</v>
      </c>
      <c r="U18" s="458">
        <v>744391.26868305344</v>
      </c>
      <c r="V18" s="458">
        <v>1736603.7432378556</v>
      </c>
      <c r="W18" s="458">
        <v>155740.56428305723</v>
      </c>
      <c r="X18" s="458">
        <v>74017.980915251945</v>
      </c>
      <c r="Y18" s="458">
        <v>3677</v>
      </c>
      <c r="Z18" s="458" t="e">
        <f>Z17</f>
        <v>#REF!</v>
      </c>
      <c r="AA18" s="464">
        <v>19627.257324879996</v>
      </c>
      <c r="AB18" s="458" t="e">
        <f>AB17</f>
        <v>#REF!</v>
      </c>
      <c r="AC18" s="474"/>
      <c r="AD18" s="475"/>
      <c r="AE18" s="475"/>
      <c r="AF18" s="326"/>
      <c r="AG18" s="315">
        <v>43035</v>
      </c>
      <c r="AH18" s="325">
        <v>10</v>
      </c>
    </row>
    <row r="19" spans="1:36" s="327" customFormat="1" ht="77.25" customHeight="1">
      <c r="A19" s="447">
        <f>A18+1</f>
        <v>5</v>
      </c>
      <c r="B19" s="476">
        <v>42457</v>
      </c>
      <c r="C19" s="477" t="s">
        <v>767</v>
      </c>
      <c r="D19" s="450" t="s">
        <v>308</v>
      </c>
      <c r="E19" s="478" t="s">
        <v>222</v>
      </c>
      <c r="F19" s="452" t="s">
        <v>557</v>
      </c>
      <c r="G19" s="453" t="s">
        <v>1418</v>
      </c>
      <c r="H19" s="479" t="s">
        <v>1466</v>
      </c>
      <c r="I19" s="479" t="s">
        <v>1467</v>
      </c>
      <c r="J19" s="455" t="s">
        <v>684</v>
      </c>
      <c r="K19" s="456" t="s">
        <v>685</v>
      </c>
      <c r="L19" s="480"/>
      <c r="M19" s="481" t="e">
        <f>M17</f>
        <v>#REF!</v>
      </c>
      <c r="N19" s="482" t="s">
        <v>58</v>
      </c>
      <c r="O19" s="483">
        <v>3.4702000000000002</v>
      </c>
      <c r="P19" s="483">
        <v>0</v>
      </c>
      <c r="Q19" s="481">
        <v>40853.599999999991</v>
      </c>
      <c r="R19" s="481">
        <f>Q19/O19</f>
        <v>11772.693216529304</v>
      </c>
      <c r="S19" s="484"/>
      <c r="T19" s="485">
        <v>2014</v>
      </c>
      <c r="U19" s="481">
        <v>111531.6120108351</v>
      </c>
      <c r="V19" s="481">
        <v>571856.24171517487</v>
      </c>
      <c r="W19" s="481">
        <v>41470.006916027887</v>
      </c>
      <c r="X19" s="481">
        <v>45254.471069182386</v>
      </c>
      <c r="Y19" s="481">
        <v>265</v>
      </c>
      <c r="Z19" s="481"/>
      <c r="AA19" s="486"/>
      <c r="AB19" s="486"/>
      <c r="AC19" s="487"/>
      <c r="AD19" s="475"/>
      <c r="AE19" s="475"/>
      <c r="AF19" s="326"/>
      <c r="AG19" s="315">
        <v>42964</v>
      </c>
      <c r="AH19" s="325">
        <v>9</v>
      </c>
    </row>
    <row r="20" spans="1:36" ht="73.5" customHeight="1">
      <c r="A20" s="447">
        <f>A19+1</f>
        <v>6</v>
      </c>
      <c r="B20" s="488"/>
      <c r="C20" s="489" t="s">
        <v>768</v>
      </c>
      <c r="D20" s="490" t="s">
        <v>308</v>
      </c>
      <c r="E20" s="491"/>
      <c r="F20" s="452" t="s">
        <v>590</v>
      </c>
      <c r="G20" s="453" t="s">
        <v>1418</v>
      </c>
      <c r="H20" s="492" t="s">
        <v>1457</v>
      </c>
      <c r="I20" s="492" t="s">
        <v>1458</v>
      </c>
      <c r="J20" s="493" t="s">
        <v>683</v>
      </c>
      <c r="K20" s="456" t="s">
        <v>672</v>
      </c>
      <c r="L20" s="440"/>
      <c r="M20" s="434"/>
      <c r="N20" s="440"/>
      <c r="O20" s="440"/>
      <c r="P20" s="440"/>
      <c r="Q20" s="440"/>
      <c r="R20" s="440"/>
      <c r="S20" s="440"/>
      <c r="T20" s="440"/>
      <c r="U20" s="434"/>
      <c r="V20" s="434"/>
      <c r="W20" s="434"/>
      <c r="X20" s="434"/>
      <c r="Y20" s="434"/>
      <c r="Z20" s="434"/>
      <c r="AA20" s="440"/>
      <c r="AB20" s="440"/>
      <c r="AC20" s="440"/>
      <c r="AD20" s="440"/>
      <c r="AE20" s="440"/>
      <c r="AF20" s="326"/>
      <c r="AG20" s="315">
        <v>43035</v>
      </c>
      <c r="AH20" s="325">
        <v>10</v>
      </c>
    </row>
    <row r="21" spans="1:36" ht="122.25" customHeight="1">
      <c r="A21" s="447">
        <f>A20+1</f>
        <v>7</v>
      </c>
      <c r="B21" s="494"/>
      <c r="C21" s="495" t="s">
        <v>769</v>
      </c>
      <c r="D21" s="450" t="s">
        <v>308</v>
      </c>
      <c r="E21" s="494"/>
      <c r="F21" s="452" t="s">
        <v>1454</v>
      </c>
      <c r="G21" s="453" t="s">
        <v>1418</v>
      </c>
      <c r="H21" s="496" t="s">
        <v>1455</v>
      </c>
      <c r="I21" s="496" t="s">
        <v>1456</v>
      </c>
      <c r="J21" s="493" t="s">
        <v>1057</v>
      </c>
      <c r="K21" s="497" t="s">
        <v>315</v>
      </c>
      <c r="L21" s="440"/>
      <c r="M21" s="434"/>
      <c r="N21" s="440"/>
      <c r="O21" s="440"/>
      <c r="P21" s="440"/>
      <c r="Q21" s="440"/>
      <c r="R21" s="440"/>
      <c r="S21" s="440"/>
      <c r="T21" s="440"/>
      <c r="U21" s="434"/>
      <c r="V21" s="434"/>
      <c r="W21" s="434"/>
      <c r="X21" s="434"/>
      <c r="Y21" s="434"/>
      <c r="Z21" s="434"/>
      <c r="AA21" s="440"/>
      <c r="AB21" s="440"/>
      <c r="AC21" s="440"/>
      <c r="AD21" s="440"/>
      <c r="AE21" s="440"/>
      <c r="AF21" s="326"/>
      <c r="AG21" s="315">
        <v>43035</v>
      </c>
      <c r="AH21" s="325">
        <v>10</v>
      </c>
    </row>
    <row r="22" spans="1:36" ht="130.5" customHeight="1">
      <c r="A22" s="447">
        <f t="shared" ref="A22:A24" si="4">A21+1</f>
        <v>8</v>
      </c>
      <c r="B22" s="494"/>
      <c r="C22" s="495" t="s">
        <v>870</v>
      </c>
      <c r="D22" s="498" t="s">
        <v>309</v>
      </c>
      <c r="E22" s="494"/>
      <c r="F22" s="452" t="s">
        <v>558</v>
      </c>
      <c r="G22" s="453" t="s">
        <v>1418</v>
      </c>
      <c r="H22" s="496" t="s">
        <v>488</v>
      </c>
      <c r="I22" s="496" t="s">
        <v>546</v>
      </c>
      <c r="J22" s="493" t="s">
        <v>1058</v>
      </c>
      <c r="K22" s="499" t="s">
        <v>470</v>
      </c>
      <c r="L22" s="440"/>
      <c r="M22" s="434"/>
      <c r="N22" s="440"/>
      <c r="O22" s="440"/>
      <c r="P22" s="440"/>
      <c r="Q22" s="440"/>
      <c r="R22" s="440"/>
      <c r="S22" s="440"/>
      <c r="T22" s="440"/>
      <c r="U22" s="434"/>
      <c r="V22" s="434"/>
      <c r="W22" s="434"/>
      <c r="X22" s="434"/>
      <c r="Y22" s="434"/>
      <c r="Z22" s="434"/>
      <c r="AA22" s="440"/>
      <c r="AB22" s="440"/>
      <c r="AC22" s="440"/>
      <c r="AD22" s="440"/>
      <c r="AE22" s="440"/>
      <c r="AF22" s="326"/>
      <c r="AG22" s="315">
        <v>42964</v>
      </c>
      <c r="AH22" s="325">
        <v>9</v>
      </c>
    </row>
    <row r="23" spans="1:36" ht="141.75" customHeight="1">
      <c r="A23" s="447">
        <f t="shared" si="4"/>
        <v>9</v>
      </c>
      <c r="B23" s="494"/>
      <c r="C23" s="495" t="s">
        <v>1322</v>
      </c>
      <c r="D23" s="498" t="s">
        <v>309</v>
      </c>
      <c r="E23" s="494"/>
      <c r="F23" s="452" t="s">
        <v>700</v>
      </c>
      <c r="G23" s="473" t="s">
        <v>1321</v>
      </c>
      <c r="H23" s="496" t="s">
        <v>1323</v>
      </c>
      <c r="I23" s="496" t="s">
        <v>1324</v>
      </c>
      <c r="J23" s="455" t="s">
        <v>668</v>
      </c>
      <c r="K23" s="456" t="s">
        <v>612</v>
      </c>
      <c r="L23" s="440"/>
      <c r="M23" s="434"/>
      <c r="N23" s="440"/>
      <c r="O23" s="440"/>
      <c r="P23" s="440"/>
      <c r="Q23" s="440"/>
      <c r="R23" s="440"/>
      <c r="S23" s="440"/>
      <c r="T23" s="440"/>
      <c r="U23" s="434"/>
      <c r="V23" s="434"/>
      <c r="W23" s="434"/>
      <c r="X23" s="434"/>
      <c r="Y23" s="434"/>
      <c r="Z23" s="434"/>
      <c r="AA23" s="440"/>
      <c r="AB23" s="440"/>
      <c r="AC23" s="440"/>
      <c r="AD23" s="440"/>
      <c r="AE23" s="440"/>
      <c r="AF23" s="326"/>
      <c r="AG23" s="315">
        <v>42964</v>
      </c>
      <c r="AH23" s="325">
        <v>9</v>
      </c>
    </row>
    <row r="24" spans="1:36" ht="76.8">
      <c r="A24" s="447">
        <f t="shared" si="4"/>
        <v>10</v>
      </c>
      <c r="B24" s="494"/>
      <c r="C24" s="449" t="s">
        <v>772</v>
      </c>
      <c r="D24" s="450" t="s">
        <v>308</v>
      </c>
      <c r="E24" s="494"/>
      <c r="F24" s="452" t="s">
        <v>1005</v>
      </c>
      <c r="G24" s="453" t="s">
        <v>1404</v>
      </c>
      <c r="H24" s="496" t="s">
        <v>1408</v>
      </c>
      <c r="I24" s="496" t="s">
        <v>1409</v>
      </c>
      <c r="J24" s="455" t="s">
        <v>874</v>
      </c>
      <c r="K24" s="500" t="s">
        <v>875</v>
      </c>
      <c r="L24" s="440"/>
      <c r="M24" s="434"/>
      <c r="N24" s="440"/>
      <c r="O24" s="440"/>
      <c r="P24" s="440"/>
      <c r="Q24" s="440"/>
      <c r="R24" s="440"/>
      <c r="S24" s="440"/>
      <c r="T24" s="440"/>
      <c r="U24" s="434"/>
      <c r="V24" s="434"/>
      <c r="W24" s="434"/>
      <c r="X24" s="434"/>
      <c r="Y24" s="434"/>
      <c r="Z24" s="434"/>
      <c r="AA24" s="440"/>
      <c r="AB24" s="440"/>
      <c r="AC24" s="440"/>
      <c r="AD24" s="440"/>
      <c r="AE24" s="440"/>
      <c r="AF24" s="326"/>
      <c r="AG24" s="315">
        <v>43035</v>
      </c>
      <c r="AH24" s="325">
        <v>10</v>
      </c>
    </row>
    <row r="25" spans="1:36" ht="81.75" customHeight="1">
      <c r="A25" s="447"/>
      <c r="B25" s="494"/>
      <c r="C25" s="449" t="s">
        <v>896</v>
      </c>
      <c r="D25" s="467" t="s">
        <v>1424</v>
      </c>
      <c r="E25" s="494"/>
      <c r="F25" s="452" t="s">
        <v>1426</v>
      </c>
      <c r="G25" s="453"/>
      <c r="H25" s="496" t="s">
        <v>1118</v>
      </c>
      <c r="I25" s="496" t="s">
        <v>1119</v>
      </c>
      <c r="J25" s="455" t="s">
        <v>1059</v>
      </c>
      <c r="K25" s="497" t="s">
        <v>293</v>
      </c>
      <c r="L25" s="440"/>
      <c r="M25" s="434"/>
      <c r="N25" s="440"/>
      <c r="O25" s="440"/>
      <c r="P25" s="440"/>
      <c r="Q25" s="440"/>
      <c r="R25" s="440"/>
      <c r="S25" s="440"/>
      <c r="T25" s="440"/>
      <c r="U25" s="434"/>
      <c r="V25" s="434"/>
      <c r="W25" s="434"/>
      <c r="X25" s="434"/>
      <c r="Y25" s="434"/>
      <c r="Z25" s="434"/>
      <c r="AA25" s="440"/>
      <c r="AB25" s="440"/>
      <c r="AC25" s="440"/>
      <c r="AD25" s="440"/>
      <c r="AE25" s="440"/>
      <c r="AF25" s="326"/>
      <c r="AG25" s="315">
        <v>43035</v>
      </c>
      <c r="AH25" s="325">
        <v>10</v>
      </c>
    </row>
    <row r="26" spans="1:36" ht="96">
      <c r="A26" s="447">
        <f>A24+1</f>
        <v>11</v>
      </c>
      <c r="B26" s="494"/>
      <c r="C26" s="449" t="s">
        <v>774</v>
      </c>
      <c r="D26" s="467" t="s">
        <v>308</v>
      </c>
      <c r="E26" s="494"/>
      <c r="F26" s="452" t="s">
        <v>1311</v>
      </c>
      <c r="G26" s="453" t="s">
        <v>1418</v>
      </c>
      <c r="H26" s="496" t="s">
        <v>600</v>
      </c>
      <c r="I26" s="496" t="s">
        <v>1312</v>
      </c>
      <c r="J26" s="494" t="s">
        <v>874</v>
      </c>
      <c r="K26" s="500" t="s">
        <v>875</v>
      </c>
      <c r="L26" s="440"/>
      <c r="M26" s="434"/>
      <c r="N26" s="440"/>
      <c r="O26" s="440"/>
      <c r="P26" s="440"/>
      <c r="Q26" s="440"/>
      <c r="R26" s="440"/>
      <c r="S26" s="440"/>
      <c r="T26" s="440"/>
      <c r="U26" s="434"/>
      <c r="V26" s="434"/>
      <c r="W26" s="434"/>
      <c r="X26" s="434"/>
      <c r="Y26" s="434"/>
      <c r="Z26" s="434"/>
      <c r="AA26" s="440"/>
      <c r="AB26" s="440"/>
      <c r="AC26" s="440"/>
      <c r="AD26" s="440"/>
      <c r="AE26" s="440"/>
      <c r="AF26" s="326"/>
      <c r="AG26" s="315">
        <v>43035</v>
      </c>
      <c r="AH26" s="325">
        <v>10</v>
      </c>
    </row>
    <row r="27" spans="1:36" ht="134.4">
      <c r="A27" s="447">
        <f>A26+1</f>
        <v>12</v>
      </c>
      <c r="B27" s="494"/>
      <c r="C27" s="449" t="s">
        <v>1040</v>
      </c>
      <c r="D27" s="450" t="s">
        <v>308</v>
      </c>
      <c r="E27" s="494"/>
      <c r="F27" s="452" t="s">
        <v>1502</v>
      </c>
      <c r="G27" s="453" t="s">
        <v>1418</v>
      </c>
      <c r="H27" s="501" t="s">
        <v>1503</v>
      </c>
      <c r="I27" s="501" t="s">
        <v>1504</v>
      </c>
      <c r="J27" s="455" t="s">
        <v>1052</v>
      </c>
      <c r="K27" s="497" t="s">
        <v>1053</v>
      </c>
      <c r="L27" s="440"/>
      <c r="M27" s="434"/>
      <c r="N27" s="440"/>
      <c r="O27" s="440"/>
      <c r="P27" s="440"/>
      <c r="Q27" s="440"/>
      <c r="R27" s="440"/>
      <c r="S27" s="440"/>
      <c r="T27" s="440"/>
      <c r="U27" s="434"/>
      <c r="V27" s="434"/>
      <c r="W27" s="434"/>
      <c r="X27" s="434"/>
      <c r="Y27" s="434"/>
      <c r="Z27" s="434"/>
      <c r="AA27" s="440"/>
      <c r="AB27" s="440"/>
      <c r="AC27" s="440"/>
      <c r="AD27" s="440"/>
      <c r="AE27" s="440"/>
      <c r="AF27" s="326"/>
      <c r="AG27" s="315">
        <v>43076</v>
      </c>
      <c r="AH27" s="325">
        <v>12</v>
      </c>
      <c r="AI27" s="323"/>
      <c r="AJ27" s="323"/>
    </row>
    <row r="28" spans="1:36" ht="78.75" customHeight="1">
      <c r="A28" s="447">
        <f t="shared" ref="A28:A32" si="5">A27+1</f>
        <v>13</v>
      </c>
      <c r="B28" s="440"/>
      <c r="C28" s="449" t="s">
        <v>1336</v>
      </c>
      <c r="D28" s="467" t="s">
        <v>309</v>
      </c>
      <c r="E28" s="440"/>
      <c r="F28" s="452" t="s">
        <v>1340</v>
      </c>
      <c r="G28" s="473" t="s">
        <v>1435</v>
      </c>
      <c r="H28" s="496" t="s">
        <v>626</v>
      </c>
      <c r="I28" s="496" t="s">
        <v>636</v>
      </c>
      <c r="J28" s="455" t="s">
        <v>646</v>
      </c>
      <c r="K28" s="500" t="s">
        <v>645</v>
      </c>
      <c r="L28" s="440"/>
      <c r="M28" s="434"/>
      <c r="N28" s="440"/>
      <c r="O28" s="440"/>
      <c r="P28" s="440"/>
      <c r="Q28" s="440"/>
      <c r="R28" s="440"/>
      <c r="S28" s="440"/>
      <c r="T28" s="440"/>
      <c r="U28" s="434"/>
      <c r="V28" s="434"/>
      <c r="W28" s="434"/>
      <c r="X28" s="434"/>
      <c r="Y28" s="434"/>
      <c r="Z28" s="434"/>
      <c r="AA28" s="440"/>
      <c r="AB28" s="440"/>
      <c r="AC28" s="440"/>
      <c r="AD28" s="440"/>
      <c r="AE28" s="440"/>
      <c r="AF28" s="326"/>
      <c r="AG28" s="315">
        <v>43076</v>
      </c>
      <c r="AH28" s="325">
        <v>12</v>
      </c>
    </row>
    <row r="29" spans="1:36" ht="150" customHeight="1">
      <c r="A29" s="447">
        <f t="shared" si="5"/>
        <v>14</v>
      </c>
      <c r="B29" s="440"/>
      <c r="C29" s="449" t="s">
        <v>777</v>
      </c>
      <c r="D29" s="450" t="s">
        <v>309</v>
      </c>
      <c r="E29" s="440"/>
      <c r="F29" s="452" t="s">
        <v>1377</v>
      </c>
      <c r="G29" s="473" t="s">
        <v>1350</v>
      </c>
      <c r="H29" s="496" t="s">
        <v>1378</v>
      </c>
      <c r="I29" s="496" t="s">
        <v>1374</v>
      </c>
      <c r="J29" s="455" t="s">
        <v>668</v>
      </c>
      <c r="K29" s="497" t="s">
        <v>499</v>
      </c>
      <c r="L29" s="440"/>
      <c r="M29" s="434"/>
      <c r="N29" s="440"/>
      <c r="O29" s="440"/>
      <c r="P29" s="440"/>
      <c r="Q29" s="440"/>
      <c r="R29" s="440"/>
      <c r="S29" s="440"/>
      <c r="T29" s="440"/>
      <c r="U29" s="434"/>
      <c r="V29" s="434"/>
      <c r="W29" s="434"/>
      <c r="X29" s="434"/>
      <c r="Y29" s="434"/>
      <c r="Z29" s="434"/>
      <c r="AA29" s="440"/>
      <c r="AB29" s="440"/>
      <c r="AC29" s="440"/>
      <c r="AD29" s="440"/>
      <c r="AE29" s="440"/>
      <c r="AF29" s="326"/>
      <c r="AG29" s="315">
        <v>43076</v>
      </c>
      <c r="AH29" s="325">
        <v>12</v>
      </c>
    </row>
    <row r="30" spans="1:36" ht="147.75" customHeight="1">
      <c r="A30" s="447">
        <f t="shared" si="5"/>
        <v>15</v>
      </c>
      <c r="B30" s="488"/>
      <c r="C30" s="449" t="s">
        <v>778</v>
      </c>
      <c r="D30" s="450" t="s">
        <v>309</v>
      </c>
      <c r="E30" s="488"/>
      <c r="F30" s="452" t="s">
        <v>1241</v>
      </c>
      <c r="G30" s="453" t="s">
        <v>1381</v>
      </c>
      <c r="H30" s="496" t="s">
        <v>1240</v>
      </c>
      <c r="I30" s="496" t="s">
        <v>1239</v>
      </c>
      <c r="J30" s="455" t="s">
        <v>668</v>
      </c>
      <c r="K30" s="456" t="s">
        <v>612</v>
      </c>
      <c r="L30" s="440"/>
      <c r="M30" s="434"/>
      <c r="N30" s="440"/>
      <c r="O30" s="440"/>
      <c r="P30" s="440"/>
      <c r="Q30" s="440"/>
      <c r="R30" s="440"/>
      <c r="S30" s="440"/>
      <c r="T30" s="440"/>
      <c r="U30" s="434"/>
      <c r="V30" s="434"/>
      <c r="W30" s="434"/>
      <c r="X30" s="434"/>
      <c r="Y30" s="434"/>
      <c r="Z30" s="434"/>
      <c r="AA30" s="440"/>
      <c r="AB30" s="440"/>
      <c r="AC30" s="440"/>
      <c r="AD30" s="440"/>
      <c r="AE30" s="440"/>
      <c r="AF30" s="326"/>
      <c r="AG30" s="315">
        <v>43076</v>
      </c>
      <c r="AH30" s="325">
        <v>12</v>
      </c>
    </row>
    <row r="31" spans="1:36" ht="153.6">
      <c r="A31" s="447">
        <f t="shared" si="5"/>
        <v>16</v>
      </c>
      <c r="B31" s="440"/>
      <c r="C31" s="449" t="s">
        <v>779</v>
      </c>
      <c r="D31" s="450" t="s">
        <v>309</v>
      </c>
      <c r="E31" s="440"/>
      <c r="F31" s="452" t="s">
        <v>1297</v>
      </c>
      <c r="G31" s="452" t="s">
        <v>1256</v>
      </c>
      <c r="H31" s="496" t="s">
        <v>1174</v>
      </c>
      <c r="I31" s="496" t="s">
        <v>1364</v>
      </c>
      <c r="J31" s="455" t="s">
        <v>668</v>
      </c>
      <c r="K31" s="497" t="s">
        <v>499</v>
      </c>
      <c r="L31" s="440"/>
      <c r="M31" s="434"/>
      <c r="N31" s="440"/>
      <c r="O31" s="440"/>
      <c r="P31" s="440"/>
      <c r="Q31" s="440"/>
      <c r="R31" s="440"/>
      <c r="S31" s="440"/>
      <c r="T31" s="440"/>
      <c r="U31" s="434"/>
      <c r="V31" s="434"/>
      <c r="W31" s="434"/>
      <c r="X31" s="434"/>
      <c r="Y31" s="434"/>
      <c r="Z31" s="434"/>
      <c r="AA31" s="440"/>
      <c r="AB31" s="440"/>
      <c r="AC31" s="440"/>
      <c r="AD31" s="440"/>
      <c r="AE31" s="440"/>
      <c r="AF31" s="326"/>
      <c r="AG31" s="315">
        <v>43076</v>
      </c>
      <c r="AH31" s="325">
        <v>12</v>
      </c>
    </row>
    <row r="32" spans="1:36" ht="90" customHeight="1">
      <c r="A32" s="447">
        <f t="shared" si="5"/>
        <v>17</v>
      </c>
      <c r="B32" s="440"/>
      <c r="C32" s="449" t="s">
        <v>780</v>
      </c>
      <c r="D32" s="450" t="s">
        <v>308</v>
      </c>
      <c r="E32" s="440"/>
      <c r="F32" s="452" t="s">
        <v>1318</v>
      </c>
      <c r="G32" s="453" t="s">
        <v>1418</v>
      </c>
      <c r="H32" s="496" t="s">
        <v>1319</v>
      </c>
      <c r="I32" s="496" t="s">
        <v>1320</v>
      </c>
      <c r="J32" s="455" t="s">
        <v>683</v>
      </c>
      <c r="K32" s="456" t="s">
        <v>414</v>
      </c>
      <c r="L32" s="440"/>
      <c r="M32" s="434"/>
      <c r="N32" s="440"/>
      <c r="O32" s="440"/>
      <c r="P32" s="440"/>
      <c r="Q32" s="440"/>
      <c r="R32" s="440"/>
      <c r="S32" s="440"/>
      <c r="T32" s="440"/>
      <c r="U32" s="434"/>
      <c r="V32" s="434"/>
      <c r="W32" s="434"/>
      <c r="X32" s="434"/>
      <c r="Y32" s="434"/>
      <c r="Z32" s="434"/>
      <c r="AA32" s="440"/>
      <c r="AB32" s="440"/>
      <c r="AC32" s="440"/>
      <c r="AD32" s="440"/>
      <c r="AE32" s="440"/>
      <c r="AF32" s="326"/>
      <c r="AG32" s="315">
        <v>43076</v>
      </c>
      <c r="AH32" s="325">
        <v>12</v>
      </c>
    </row>
    <row r="33" spans="1:36" ht="134.4">
      <c r="A33" s="447"/>
      <c r="B33" s="440"/>
      <c r="C33" s="449" t="s">
        <v>781</v>
      </c>
      <c r="D33" s="467" t="s">
        <v>1405</v>
      </c>
      <c r="E33" s="440"/>
      <c r="F33" s="452" t="s">
        <v>955</v>
      </c>
      <c r="G33" s="453"/>
      <c r="H33" s="496" t="s">
        <v>631</v>
      </c>
      <c r="I33" s="496" t="s">
        <v>956</v>
      </c>
      <c r="J33" s="455" t="s">
        <v>957</v>
      </c>
      <c r="K33" s="456" t="s">
        <v>288</v>
      </c>
      <c r="L33" s="440"/>
      <c r="M33" s="434"/>
      <c r="N33" s="440"/>
      <c r="O33" s="440"/>
      <c r="P33" s="440"/>
      <c r="Q33" s="440"/>
      <c r="R33" s="440"/>
      <c r="S33" s="440"/>
      <c r="T33" s="440"/>
      <c r="U33" s="434"/>
      <c r="V33" s="434"/>
      <c r="W33" s="434"/>
      <c r="X33" s="434"/>
      <c r="Y33" s="434"/>
      <c r="Z33" s="434"/>
      <c r="AA33" s="440"/>
      <c r="AB33" s="440"/>
      <c r="AC33" s="440"/>
      <c r="AD33" s="440"/>
      <c r="AE33" s="440"/>
      <c r="AF33" s="326"/>
      <c r="AG33" s="315">
        <v>43116</v>
      </c>
      <c r="AH33" s="325">
        <v>13</v>
      </c>
    </row>
    <row r="34" spans="1:36" ht="72.75" customHeight="1">
      <c r="A34" s="447">
        <f>A32+1</f>
        <v>18</v>
      </c>
      <c r="B34" s="440"/>
      <c r="C34" s="449" t="s">
        <v>782</v>
      </c>
      <c r="D34" s="450" t="s">
        <v>308</v>
      </c>
      <c r="E34" s="440"/>
      <c r="F34" s="452" t="s">
        <v>900</v>
      </c>
      <c r="G34" s="453" t="s">
        <v>1404</v>
      </c>
      <c r="H34" s="496" t="s">
        <v>632</v>
      </c>
      <c r="I34" s="496" t="s">
        <v>641</v>
      </c>
      <c r="J34" s="455" t="s">
        <v>1044</v>
      </c>
      <c r="K34" s="497" t="s">
        <v>1045</v>
      </c>
      <c r="L34" s="440"/>
      <c r="M34" s="434"/>
      <c r="N34" s="440"/>
      <c r="O34" s="440"/>
      <c r="P34" s="440"/>
      <c r="Q34" s="440"/>
      <c r="R34" s="440"/>
      <c r="S34" s="440"/>
      <c r="T34" s="440"/>
      <c r="U34" s="434"/>
      <c r="V34" s="434"/>
      <c r="W34" s="434"/>
      <c r="X34" s="434"/>
      <c r="Y34" s="434"/>
      <c r="Z34" s="434"/>
      <c r="AA34" s="440"/>
      <c r="AB34" s="440"/>
      <c r="AC34" s="440"/>
      <c r="AD34" s="440"/>
      <c r="AE34" s="440"/>
      <c r="AF34" s="326"/>
      <c r="AG34" s="315">
        <v>43116</v>
      </c>
      <c r="AH34" s="325">
        <v>13</v>
      </c>
    </row>
    <row r="35" spans="1:36" ht="81" customHeight="1">
      <c r="A35" s="447">
        <f>A34+1</f>
        <v>19</v>
      </c>
      <c r="B35" s="440"/>
      <c r="C35" s="449" t="s">
        <v>783</v>
      </c>
      <c r="D35" s="450" t="s">
        <v>308</v>
      </c>
      <c r="E35" s="440"/>
      <c r="F35" s="452" t="s">
        <v>1066</v>
      </c>
      <c r="G35" s="453" t="s">
        <v>1418</v>
      </c>
      <c r="H35" s="496" t="s">
        <v>1482</v>
      </c>
      <c r="I35" s="496" t="s">
        <v>1483</v>
      </c>
      <c r="J35" s="455" t="s">
        <v>655</v>
      </c>
      <c r="K35" s="497" t="s">
        <v>1067</v>
      </c>
      <c r="L35" s="440"/>
      <c r="M35" s="434"/>
      <c r="N35" s="440"/>
      <c r="O35" s="440"/>
      <c r="P35" s="440"/>
      <c r="Q35" s="440"/>
      <c r="R35" s="440"/>
      <c r="S35" s="440"/>
      <c r="T35" s="440"/>
      <c r="U35" s="434"/>
      <c r="V35" s="434"/>
      <c r="W35" s="434"/>
      <c r="X35" s="434"/>
      <c r="Y35" s="434"/>
      <c r="Z35" s="434"/>
      <c r="AA35" s="440"/>
      <c r="AB35" s="440"/>
      <c r="AC35" s="440"/>
      <c r="AD35" s="440"/>
      <c r="AE35" s="440"/>
      <c r="AF35" s="326"/>
      <c r="AG35" s="315">
        <v>43076</v>
      </c>
      <c r="AH35" s="325">
        <v>12</v>
      </c>
    </row>
    <row r="36" spans="1:36" ht="76.8">
      <c r="A36" s="447">
        <f t="shared" ref="A36:A37" si="6">A35+1</f>
        <v>20</v>
      </c>
      <c r="B36" s="440"/>
      <c r="C36" s="449" t="s">
        <v>784</v>
      </c>
      <c r="D36" s="450" t="s">
        <v>308</v>
      </c>
      <c r="E36" s="440"/>
      <c r="F36" s="452" t="s">
        <v>625</v>
      </c>
      <c r="G36" s="502" t="s">
        <v>1306</v>
      </c>
      <c r="H36" s="496" t="s">
        <v>634</v>
      </c>
      <c r="I36" s="496" t="s">
        <v>643</v>
      </c>
      <c r="J36" s="455" t="s">
        <v>501</v>
      </c>
      <c r="K36" s="497" t="s">
        <v>502</v>
      </c>
      <c r="L36" s="440"/>
      <c r="M36" s="434"/>
      <c r="N36" s="440"/>
      <c r="O36" s="440"/>
      <c r="P36" s="440"/>
      <c r="Q36" s="440"/>
      <c r="R36" s="440"/>
      <c r="S36" s="440"/>
      <c r="T36" s="440"/>
      <c r="U36" s="434"/>
      <c r="V36" s="434"/>
      <c r="W36" s="434"/>
      <c r="X36" s="434"/>
      <c r="Y36" s="434"/>
      <c r="Z36" s="434"/>
      <c r="AA36" s="440"/>
      <c r="AB36" s="440"/>
      <c r="AC36" s="440"/>
      <c r="AD36" s="440"/>
      <c r="AE36" s="440"/>
      <c r="AF36" s="326"/>
      <c r="AG36" s="315">
        <v>43076</v>
      </c>
      <c r="AH36" s="325">
        <v>12</v>
      </c>
    </row>
    <row r="37" spans="1:36" ht="76.8">
      <c r="A37" s="447">
        <f t="shared" si="6"/>
        <v>21</v>
      </c>
      <c r="B37" s="440"/>
      <c r="C37" s="449" t="s">
        <v>785</v>
      </c>
      <c r="D37" s="450" t="s">
        <v>308</v>
      </c>
      <c r="E37" s="440"/>
      <c r="F37" s="452" t="s">
        <v>625</v>
      </c>
      <c r="G37" s="453" t="s">
        <v>1418</v>
      </c>
      <c r="H37" s="496" t="s">
        <v>635</v>
      </c>
      <c r="I37" s="496" t="s">
        <v>644</v>
      </c>
      <c r="J37" s="455" t="s">
        <v>505</v>
      </c>
      <c r="K37" s="497" t="s">
        <v>506</v>
      </c>
      <c r="L37" s="440"/>
      <c r="M37" s="434"/>
      <c r="N37" s="440"/>
      <c r="O37" s="440"/>
      <c r="P37" s="440"/>
      <c r="Q37" s="440"/>
      <c r="R37" s="440"/>
      <c r="S37" s="440"/>
      <c r="T37" s="440"/>
      <c r="U37" s="434"/>
      <c r="V37" s="434"/>
      <c r="W37" s="434"/>
      <c r="X37" s="434"/>
      <c r="Y37" s="434"/>
      <c r="Z37" s="434"/>
      <c r="AA37" s="440"/>
      <c r="AB37" s="440"/>
      <c r="AC37" s="440"/>
      <c r="AD37" s="440"/>
      <c r="AE37" s="440"/>
      <c r="AF37" s="326"/>
      <c r="AG37" s="315">
        <v>43076</v>
      </c>
      <c r="AH37" s="325">
        <v>12</v>
      </c>
    </row>
    <row r="38" spans="1:36" ht="76.8">
      <c r="A38" s="447"/>
      <c r="B38" s="440"/>
      <c r="C38" s="449" t="s">
        <v>786</v>
      </c>
      <c r="D38" s="467" t="s">
        <v>1424</v>
      </c>
      <c r="E38" s="440"/>
      <c r="F38" s="452" t="s">
        <v>1428</v>
      </c>
      <c r="G38" s="453"/>
      <c r="H38" s="496" t="s">
        <v>667</v>
      </c>
      <c r="I38" s="496" t="s">
        <v>659</v>
      </c>
      <c r="J38" s="455" t="s">
        <v>655</v>
      </c>
      <c r="K38" s="497" t="s">
        <v>504</v>
      </c>
      <c r="L38" s="440"/>
      <c r="M38" s="434"/>
      <c r="N38" s="440"/>
      <c r="O38" s="440"/>
      <c r="P38" s="440"/>
      <c r="Q38" s="440"/>
      <c r="R38" s="440"/>
      <c r="S38" s="440"/>
      <c r="T38" s="440"/>
      <c r="U38" s="434"/>
      <c r="V38" s="434"/>
      <c r="W38" s="434"/>
      <c r="X38" s="434"/>
      <c r="Y38" s="434"/>
      <c r="Z38" s="434"/>
      <c r="AA38" s="440"/>
      <c r="AB38" s="440"/>
      <c r="AC38" s="440"/>
      <c r="AD38" s="440"/>
      <c r="AE38" s="440"/>
      <c r="AF38" s="326"/>
      <c r="AG38" s="315"/>
      <c r="AH38" s="325"/>
    </row>
    <row r="39" spans="1:36" ht="87.75" customHeight="1">
      <c r="A39" s="447">
        <f>A37+1</f>
        <v>22</v>
      </c>
      <c r="B39" s="440"/>
      <c r="C39" s="449" t="s">
        <v>787</v>
      </c>
      <c r="D39" s="450" t="s">
        <v>308</v>
      </c>
      <c r="E39" s="440"/>
      <c r="F39" s="452" t="s">
        <v>1486</v>
      </c>
      <c r="G39" s="453" t="s">
        <v>1418</v>
      </c>
      <c r="H39" s="496" t="s">
        <v>1487</v>
      </c>
      <c r="I39" s="496" t="s">
        <v>1488</v>
      </c>
      <c r="J39" s="455" t="s">
        <v>127</v>
      </c>
      <c r="K39" s="497" t="s">
        <v>564</v>
      </c>
      <c r="L39" s="440"/>
      <c r="M39" s="434"/>
      <c r="N39" s="440"/>
      <c r="O39" s="440"/>
      <c r="P39" s="440"/>
      <c r="Q39" s="440"/>
      <c r="R39" s="440"/>
      <c r="S39" s="440"/>
      <c r="T39" s="440"/>
      <c r="U39" s="434"/>
      <c r="V39" s="434"/>
      <c r="W39" s="434"/>
      <c r="X39" s="434"/>
      <c r="Y39" s="434"/>
      <c r="Z39" s="434"/>
      <c r="AA39" s="440"/>
      <c r="AB39" s="440"/>
      <c r="AC39" s="440"/>
      <c r="AD39" s="440"/>
      <c r="AE39" s="440"/>
      <c r="AF39" s="326"/>
      <c r="AG39" s="315"/>
      <c r="AH39" s="325"/>
    </row>
    <row r="40" spans="1:36" ht="76.8">
      <c r="A40" s="447">
        <f>A39+1</f>
        <v>23</v>
      </c>
      <c r="B40" s="440"/>
      <c r="C40" s="449" t="s">
        <v>788</v>
      </c>
      <c r="D40" s="450" t="s">
        <v>308</v>
      </c>
      <c r="E40" s="440"/>
      <c r="F40" s="452" t="s">
        <v>653</v>
      </c>
      <c r="G40" s="453" t="s">
        <v>1418</v>
      </c>
      <c r="H40" s="496" t="s">
        <v>663</v>
      </c>
      <c r="I40" s="496" t="s">
        <v>664</v>
      </c>
      <c r="J40" s="455" t="s">
        <v>507</v>
      </c>
      <c r="K40" s="497" t="s">
        <v>508</v>
      </c>
      <c r="L40" s="440"/>
      <c r="M40" s="434"/>
      <c r="N40" s="440"/>
      <c r="O40" s="440"/>
      <c r="P40" s="440"/>
      <c r="Q40" s="440"/>
      <c r="R40" s="440"/>
      <c r="S40" s="440"/>
      <c r="T40" s="440"/>
      <c r="U40" s="434"/>
      <c r="V40" s="434"/>
      <c r="W40" s="434"/>
      <c r="X40" s="434"/>
      <c r="Y40" s="434"/>
      <c r="Z40" s="434"/>
      <c r="AA40" s="440"/>
      <c r="AB40" s="440"/>
      <c r="AC40" s="440"/>
      <c r="AD40" s="440"/>
      <c r="AE40" s="440"/>
      <c r="AF40" s="326"/>
      <c r="AG40" s="315"/>
      <c r="AH40" s="325"/>
    </row>
    <row r="41" spans="1:36" ht="76.8">
      <c r="A41" s="447">
        <f>A40+1</f>
        <v>24</v>
      </c>
      <c r="B41" s="440"/>
      <c r="C41" s="449" t="s">
        <v>958</v>
      </c>
      <c r="D41" s="450" t="s">
        <v>696</v>
      </c>
      <c r="E41" s="440"/>
      <c r="F41" s="452" t="s">
        <v>1039</v>
      </c>
      <c r="G41" s="503" t="s">
        <v>1306</v>
      </c>
      <c r="H41" s="496" t="s">
        <v>665</v>
      </c>
      <c r="I41" s="496" t="s">
        <v>1041</v>
      </c>
      <c r="J41" s="455" t="s">
        <v>959</v>
      </c>
      <c r="K41" s="497" t="s">
        <v>960</v>
      </c>
      <c r="L41" s="440"/>
      <c r="M41" s="434"/>
      <c r="N41" s="440"/>
      <c r="O41" s="440"/>
      <c r="P41" s="440"/>
      <c r="Q41" s="440"/>
      <c r="R41" s="440"/>
      <c r="S41" s="440"/>
      <c r="T41" s="440"/>
      <c r="U41" s="434"/>
      <c r="V41" s="434"/>
      <c r="W41" s="434"/>
      <c r="X41" s="434"/>
      <c r="Y41" s="434"/>
      <c r="Z41" s="434"/>
      <c r="AA41" s="440"/>
      <c r="AB41" s="440"/>
      <c r="AC41" s="440"/>
      <c r="AD41" s="440"/>
      <c r="AE41" s="440"/>
      <c r="AF41" s="326"/>
      <c r="AG41" s="315"/>
      <c r="AH41" s="325"/>
    </row>
    <row r="42" spans="1:36" ht="216.75" customHeight="1">
      <c r="A42" s="447"/>
      <c r="B42" s="488"/>
      <c r="C42" s="449" t="s">
        <v>790</v>
      </c>
      <c r="D42" s="467" t="s">
        <v>1421</v>
      </c>
      <c r="E42" s="488"/>
      <c r="F42" s="452" t="s">
        <v>978</v>
      </c>
      <c r="G42" s="453"/>
      <c r="H42" s="496" t="s">
        <v>651</v>
      </c>
      <c r="I42" s="496" t="s">
        <v>652</v>
      </c>
      <c r="J42" s="455" t="s">
        <v>611</v>
      </c>
      <c r="K42" s="500" t="s">
        <v>612</v>
      </c>
      <c r="L42" s="440"/>
      <c r="M42" s="434"/>
      <c r="N42" s="440"/>
      <c r="O42" s="440"/>
      <c r="P42" s="440"/>
      <c r="Q42" s="440"/>
      <c r="R42" s="440"/>
      <c r="S42" s="440"/>
      <c r="T42" s="440"/>
      <c r="U42" s="434"/>
      <c r="V42" s="434"/>
      <c r="W42" s="434"/>
      <c r="X42" s="434"/>
      <c r="Y42" s="434"/>
      <c r="Z42" s="434"/>
      <c r="AA42" s="440"/>
      <c r="AB42" s="440"/>
      <c r="AC42" s="440"/>
      <c r="AD42" s="440"/>
      <c r="AE42" s="440"/>
      <c r="AF42" s="326"/>
      <c r="AG42" s="315"/>
      <c r="AH42" s="325"/>
      <c r="AJ42" s="323"/>
    </row>
    <row r="43" spans="1:36" ht="59.25" customHeight="1">
      <c r="A43" s="447"/>
      <c r="B43" s="488"/>
      <c r="C43" s="449" t="s">
        <v>791</v>
      </c>
      <c r="D43" s="450" t="s">
        <v>1238</v>
      </c>
      <c r="E43" s="488"/>
      <c r="F43" s="452" t="s">
        <v>1237</v>
      </c>
      <c r="G43" s="452"/>
      <c r="H43" s="496"/>
      <c r="I43" s="496"/>
      <c r="J43" s="455" t="s">
        <v>513</v>
      </c>
      <c r="K43" s="497" t="s">
        <v>514</v>
      </c>
      <c r="L43" s="440"/>
      <c r="M43" s="434"/>
      <c r="N43" s="440"/>
      <c r="O43" s="440"/>
      <c r="P43" s="440"/>
      <c r="Q43" s="440"/>
      <c r="R43" s="440"/>
      <c r="S43" s="440"/>
      <c r="T43" s="440"/>
      <c r="U43" s="434"/>
      <c r="V43" s="434"/>
      <c r="W43" s="434"/>
      <c r="X43" s="434"/>
      <c r="Y43" s="434"/>
      <c r="Z43" s="434"/>
      <c r="AA43" s="440"/>
      <c r="AB43" s="440"/>
      <c r="AC43" s="440"/>
      <c r="AD43" s="440"/>
      <c r="AE43" s="440"/>
      <c r="AF43" s="326"/>
      <c r="AG43" s="315"/>
      <c r="AH43" s="325"/>
    </row>
    <row r="44" spans="1:36" ht="76.8">
      <c r="A44" s="447"/>
      <c r="B44" s="488"/>
      <c r="C44" s="449" t="s">
        <v>792</v>
      </c>
      <c r="D44" s="467" t="s">
        <v>1447</v>
      </c>
      <c r="E44" s="488"/>
      <c r="F44" s="452" t="s">
        <v>1449</v>
      </c>
      <c r="G44" s="503"/>
      <c r="H44" s="496" t="s">
        <v>515</v>
      </c>
      <c r="I44" s="496" t="s">
        <v>523</v>
      </c>
      <c r="J44" s="455" t="s">
        <v>669</v>
      </c>
      <c r="K44" s="497" t="s">
        <v>670</v>
      </c>
      <c r="L44" s="440"/>
      <c r="M44" s="434"/>
      <c r="N44" s="440"/>
      <c r="O44" s="440"/>
      <c r="P44" s="440"/>
      <c r="Q44" s="440"/>
      <c r="R44" s="440"/>
      <c r="S44" s="440"/>
      <c r="T44" s="440"/>
      <c r="U44" s="434"/>
      <c r="V44" s="434"/>
      <c r="W44" s="434"/>
      <c r="X44" s="434"/>
      <c r="Y44" s="434"/>
      <c r="Z44" s="434"/>
      <c r="AA44" s="440"/>
      <c r="AB44" s="440"/>
      <c r="AC44" s="440"/>
      <c r="AD44" s="440"/>
      <c r="AE44" s="440"/>
      <c r="AF44" s="326"/>
      <c r="AG44" s="315"/>
      <c r="AH44" s="325"/>
    </row>
    <row r="45" spans="1:36" ht="118.2" customHeight="1">
      <c r="A45" s="447">
        <f>A41+1</f>
        <v>25</v>
      </c>
      <c r="B45" s="488"/>
      <c r="C45" s="449" t="s">
        <v>793</v>
      </c>
      <c r="D45" s="450" t="s">
        <v>308</v>
      </c>
      <c r="E45" s="488"/>
      <c r="F45" s="452" t="s">
        <v>1402</v>
      </c>
      <c r="G45" s="473" t="s">
        <v>1350</v>
      </c>
      <c r="H45" s="496" t="s">
        <v>1441</v>
      </c>
      <c r="I45" s="496" t="s">
        <v>1353</v>
      </c>
      <c r="J45" s="455" t="s">
        <v>707</v>
      </c>
      <c r="K45" s="497" t="s">
        <v>521</v>
      </c>
      <c r="L45" s="440"/>
      <c r="M45" s="434"/>
      <c r="N45" s="440"/>
      <c r="O45" s="440"/>
      <c r="P45" s="440"/>
      <c r="Q45" s="440"/>
      <c r="R45" s="440"/>
      <c r="S45" s="440"/>
      <c r="T45" s="440"/>
      <c r="U45" s="434"/>
      <c r="V45" s="434"/>
      <c r="W45" s="434"/>
      <c r="X45" s="434"/>
      <c r="Y45" s="434"/>
      <c r="Z45" s="434"/>
      <c r="AA45" s="440"/>
      <c r="AB45" s="440"/>
      <c r="AC45" s="440"/>
      <c r="AD45" s="440"/>
      <c r="AE45" s="440"/>
      <c r="AF45" s="326"/>
      <c r="AG45" s="315"/>
      <c r="AH45" s="325"/>
    </row>
    <row r="46" spans="1:36" ht="90.75" customHeight="1">
      <c r="A46" s="447">
        <f t="shared" ref="A46:A48" si="7">A45+1</f>
        <v>26</v>
      </c>
      <c r="B46" s="488"/>
      <c r="C46" s="504" t="s">
        <v>794</v>
      </c>
      <c r="D46" s="490" t="s">
        <v>309</v>
      </c>
      <c r="E46" s="488"/>
      <c r="F46" s="505" t="s">
        <v>1327</v>
      </c>
      <c r="G46" s="453" t="s">
        <v>1291</v>
      </c>
      <c r="H46" s="496" t="s">
        <v>1314</v>
      </c>
      <c r="I46" s="496" t="s">
        <v>1242</v>
      </c>
      <c r="J46" s="506" t="s">
        <v>668</v>
      </c>
      <c r="K46" s="507" t="s">
        <v>612</v>
      </c>
      <c r="L46" s="440"/>
      <c r="M46" s="434"/>
      <c r="N46" s="440"/>
      <c r="O46" s="440"/>
      <c r="P46" s="440"/>
      <c r="Q46" s="440"/>
      <c r="R46" s="440"/>
      <c r="S46" s="440"/>
      <c r="T46" s="440"/>
      <c r="U46" s="434"/>
      <c r="V46" s="434"/>
      <c r="W46" s="434"/>
      <c r="X46" s="434"/>
      <c r="Y46" s="434"/>
      <c r="Z46" s="434"/>
      <c r="AA46" s="440"/>
      <c r="AB46" s="440"/>
      <c r="AC46" s="440"/>
      <c r="AD46" s="440"/>
      <c r="AE46" s="440"/>
      <c r="AF46" s="326"/>
      <c r="AG46" s="315"/>
      <c r="AH46" s="325"/>
    </row>
    <row r="47" spans="1:36" ht="185.25" customHeight="1">
      <c r="A47" s="447">
        <f t="shared" si="7"/>
        <v>27</v>
      </c>
      <c r="B47" s="494"/>
      <c r="C47" s="504" t="s">
        <v>795</v>
      </c>
      <c r="D47" s="450" t="s">
        <v>309</v>
      </c>
      <c r="E47" s="494"/>
      <c r="F47" s="452" t="s">
        <v>698</v>
      </c>
      <c r="G47" s="453" t="s">
        <v>1418</v>
      </c>
      <c r="H47" s="496" t="s">
        <v>1442</v>
      </c>
      <c r="I47" s="496" t="s">
        <v>1443</v>
      </c>
      <c r="J47" s="506" t="s">
        <v>668</v>
      </c>
      <c r="K47" s="507" t="s">
        <v>612</v>
      </c>
      <c r="L47" s="440"/>
      <c r="M47" s="434"/>
      <c r="N47" s="440"/>
      <c r="O47" s="440"/>
      <c r="P47" s="440"/>
      <c r="Q47" s="440"/>
      <c r="R47" s="440"/>
      <c r="S47" s="440"/>
      <c r="T47" s="440"/>
      <c r="U47" s="434"/>
      <c r="V47" s="434"/>
      <c r="W47" s="434"/>
      <c r="X47" s="434"/>
      <c r="Y47" s="434"/>
      <c r="Z47" s="434"/>
      <c r="AA47" s="440"/>
      <c r="AB47" s="440"/>
      <c r="AC47" s="440"/>
      <c r="AD47" s="440"/>
      <c r="AE47" s="440"/>
      <c r="AF47" s="326"/>
      <c r="AG47" s="315"/>
      <c r="AH47" s="325"/>
    </row>
    <row r="48" spans="1:36" ht="115.2">
      <c r="A48" s="447">
        <f t="shared" si="7"/>
        <v>28</v>
      </c>
      <c r="B48" s="494"/>
      <c r="C48" s="504" t="s">
        <v>796</v>
      </c>
      <c r="D48" s="450" t="s">
        <v>309</v>
      </c>
      <c r="E48" s="494"/>
      <c r="F48" s="452" t="s">
        <v>1109</v>
      </c>
      <c r="G48" s="473" t="s">
        <v>1439</v>
      </c>
      <c r="H48" s="496" t="s">
        <v>527</v>
      </c>
      <c r="I48" s="496" t="s">
        <v>1110</v>
      </c>
      <c r="J48" s="506" t="s">
        <v>668</v>
      </c>
      <c r="K48" s="507" t="s">
        <v>612</v>
      </c>
      <c r="L48" s="440"/>
      <c r="M48" s="434"/>
      <c r="N48" s="440"/>
      <c r="O48" s="440"/>
      <c r="P48" s="440"/>
      <c r="Q48" s="440"/>
      <c r="R48" s="440"/>
      <c r="S48" s="440"/>
      <c r="T48" s="440"/>
      <c r="U48" s="434"/>
      <c r="V48" s="434"/>
      <c r="W48" s="434"/>
      <c r="X48" s="434"/>
      <c r="Y48" s="434"/>
      <c r="Z48" s="434"/>
      <c r="AA48" s="440"/>
      <c r="AB48" s="440"/>
      <c r="AC48" s="440"/>
      <c r="AD48" s="440"/>
      <c r="AE48" s="440"/>
      <c r="AF48" s="326"/>
      <c r="AG48" s="315"/>
      <c r="AH48" s="325"/>
    </row>
    <row r="49" spans="1:34" ht="55.5" customHeight="1">
      <c r="A49" s="447"/>
      <c r="B49" s="494"/>
      <c r="C49" s="504" t="s">
        <v>797</v>
      </c>
      <c r="D49" s="467" t="s">
        <v>1447</v>
      </c>
      <c r="E49" s="494"/>
      <c r="F49" s="452" t="s">
        <v>1453</v>
      </c>
      <c r="G49" s="452"/>
      <c r="H49" s="508" t="s">
        <v>529</v>
      </c>
      <c r="I49" s="496" t="s">
        <v>530</v>
      </c>
      <c r="J49" s="455" t="s">
        <v>671</v>
      </c>
      <c r="K49" s="456" t="s">
        <v>672</v>
      </c>
      <c r="L49" s="440"/>
      <c r="M49" s="434"/>
      <c r="N49" s="440"/>
      <c r="O49" s="440"/>
      <c r="P49" s="440"/>
      <c r="Q49" s="440"/>
      <c r="R49" s="440"/>
      <c r="S49" s="440"/>
      <c r="T49" s="440"/>
      <c r="U49" s="434"/>
      <c r="V49" s="434"/>
      <c r="W49" s="434"/>
      <c r="X49" s="434"/>
      <c r="Y49" s="434"/>
      <c r="Z49" s="434"/>
      <c r="AA49" s="440"/>
      <c r="AB49" s="440"/>
      <c r="AC49" s="440"/>
      <c r="AD49" s="440"/>
      <c r="AE49" s="440"/>
      <c r="AF49" s="326"/>
      <c r="AG49" s="315"/>
      <c r="AH49" s="325"/>
    </row>
    <row r="50" spans="1:34" ht="76.8">
      <c r="A50" s="447"/>
      <c r="B50" s="494"/>
      <c r="C50" s="504" t="s">
        <v>798</v>
      </c>
      <c r="D50" s="450" t="s">
        <v>1238</v>
      </c>
      <c r="E50" s="494"/>
      <c r="F50" s="452" t="s">
        <v>1492</v>
      </c>
      <c r="G50" s="452"/>
      <c r="H50" s="494"/>
      <c r="I50" s="494"/>
      <c r="J50" s="506" t="s">
        <v>673</v>
      </c>
      <c r="K50" s="507" t="s">
        <v>674</v>
      </c>
      <c r="L50" s="440"/>
      <c r="M50" s="434"/>
      <c r="N50" s="440"/>
      <c r="O50" s="440"/>
      <c r="P50" s="440"/>
      <c r="Q50" s="440"/>
      <c r="R50" s="440"/>
      <c r="S50" s="440"/>
      <c r="T50" s="440"/>
      <c r="U50" s="434"/>
      <c r="V50" s="434"/>
      <c r="W50" s="434"/>
      <c r="X50" s="434"/>
      <c r="Y50" s="434"/>
      <c r="Z50" s="434"/>
      <c r="AA50" s="440"/>
      <c r="AB50" s="440"/>
      <c r="AC50" s="440"/>
      <c r="AD50" s="440"/>
      <c r="AE50" s="440"/>
      <c r="AF50" s="326"/>
      <c r="AG50" s="315"/>
      <c r="AH50" s="325"/>
    </row>
    <row r="51" spans="1:34" ht="38.4">
      <c r="A51" s="447">
        <f>A48+1</f>
        <v>29</v>
      </c>
      <c r="B51" s="494"/>
      <c r="C51" s="504" t="s">
        <v>799</v>
      </c>
      <c r="D51" s="498" t="s">
        <v>923</v>
      </c>
      <c r="E51" s="494"/>
      <c r="F51" s="453" t="s">
        <v>524</v>
      </c>
      <c r="G51" s="453" t="s">
        <v>1418</v>
      </c>
      <c r="H51" s="494"/>
      <c r="I51" s="494"/>
      <c r="J51" s="455" t="s">
        <v>675</v>
      </c>
      <c r="K51" s="456" t="s">
        <v>676</v>
      </c>
      <c r="L51" s="440"/>
      <c r="M51" s="434"/>
      <c r="N51" s="440"/>
      <c r="O51" s="440"/>
      <c r="P51" s="440"/>
      <c r="Q51" s="440"/>
      <c r="R51" s="440"/>
      <c r="S51" s="440"/>
      <c r="T51" s="440"/>
      <c r="U51" s="434"/>
      <c r="V51" s="434"/>
      <c r="W51" s="434"/>
      <c r="X51" s="434"/>
      <c r="Y51" s="434"/>
      <c r="Z51" s="434"/>
      <c r="AA51" s="440"/>
      <c r="AB51" s="440"/>
      <c r="AC51" s="440"/>
      <c r="AD51" s="440"/>
      <c r="AE51" s="440"/>
      <c r="AF51" s="326"/>
      <c r="AG51" s="315"/>
      <c r="AH51" s="325"/>
    </row>
    <row r="52" spans="1:34" ht="86.25" customHeight="1">
      <c r="A52" s="447">
        <f>A51+1</f>
        <v>30</v>
      </c>
      <c r="B52" s="494"/>
      <c r="C52" s="504" t="s">
        <v>1105</v>
      </c>
      <c r="D52" s="467" t="s">
        <v>308</v>
      </c>
      <c r="E52" s="494"/>
      <c r="F52" s="452" t="s">
        <v>1195</v>
      </c>
      <c r="G52" s="509" t="s">
        <v>1439</v>
      </c>
      <c r="H52" s="496" t="s">
        <v>1196</v>
      </c>
      <c r="I52" s="496" t="s">
        <v>1197</v>
      </c>
      <c r="J52" s="455" t="s">
        <v>532</v>
      </c>
      <c r="K52" s="456" t="s">
        <v>533</v>
      </c>
      <c r="L52" s="440"/>
      <c r="M52" s="434"/>
      <c r="N52" s="440"/>
      <c r="O52" s="440"/>
      <c r="P52" s="440"/>
      <c r="Q52" s="440"/>
      <c r="R52" s="440"/>
      <c r="S52" s="440"/>
      <c r="T52" s="440"/>
      <c r="U52" s="434"/>
      <c r="V52" s="434"/>
      <c r="W52" s="434"/>
      <c r="X52" s="434"/>
      <c r="Y52" s="434"/>
      <c r="Z52" s="434"/>
      <c r="AA52" s="440"/>
      <c r="AB52" s="440"/>
      <c r="AC52" s="440"/>
      <c r="AD52" s="440"/>
      <c r="AE52" s="440"/>
      <c r="AF52" s="326"/>
      <c r="AG52" s="315"/>
      <c r="AH52" s="325"/>
    </row>
    <row r="53" spans="1:34" ht="96">
      <c r="A53" s="447">
        <f>A52+1</f>
        <v>31</v>
      </c>
      <c r="B53" s="494"/>
      <c r="C53" s="504" t="s">
        <v>800</v>
      </c>
      <c r="D53" s="498" t="s">
        <v>308</v>
      </c>
      <c r="E53" s="494"/>
      <c r="F53" s="452" t="s">
        <v>1065</v>
      </c>
      <c r="G53" s="473" t="s">
        <v>1439</v>
      </c>
      <c r="H53" s="496" t="s">
        <v>547</v>
      </c>
      <c r="I53" s="496" t="s">
        <v>548</v>
      </c>
      <c r="J53" s="455" t="s">
        <v>707</v>
      </c>
      <c r="K53" s="456" t="s">
        <v>521</v>
      </c>
      <c r="L53" s="440"/>
      <c r="M53" s="434"/>
      <c r="N53" s="440"/>
      <c r="O53" s="440"/>
      <c r="P53" s="440"/>
      <c r="Q53" s="440"/>
      <c r="R53" s="440"/>
      <c r="S53" s="440"/>
      <c r="T53" s="440"/>
      <c r="U53" s="434"/>
      <c r="V53" s="434"/>
      <c r="W53" s="434"/>
      <c r="X53" s="434"/>
      <c r="Y53" s="434"/>
      <c r="Z53" s="434"/>
      <c r="AA53" s="440"/>
      <c r="AB53" s="440"/>
      <c r="AC53" s="440"/>
      <c r="AD53" s="440"/>
      <c r="AE53" s="440"/>
      <c r="AF53" s="326"/>
      <c r="AG53" s="315"/>
      <c r="AH53" s="325"/>
    </row>
    <row r="54" spans="1:34" ht="74.25" customHeight="1">
      <c r="A54" s="447">
        <f>A53+1</f>
        <v>32</v>
      </c>
      <c r="B54" s="494"/>
      <c r="C54" s="504" t="s">
        <v>801</v>
      </c>
      <c r="D54" s="498" t="s">
        <v>308</v>
      </c>
      <c r="E54" s="494"/>
      <c r="F54" s="452" t="s">
        <v>1094</v>
      </c>
      <c r="G54" s="453" t="s">
        <v>1439</v>
      </c>
      <c r="H54" s="496" t="s">
        <v>1543</v>
      </c>
      <c r="I54" s="496" t="s">
        <v>1544</v>
      </c>
      <c r="J54" s="455" t="s">
        <v>1082</v>
      </c>
      <c r="K54" s="456" t="s">
        <v>534</v>
      </c>
      <c r="L54" s="440"/>
      <c r="M54" s="434"/>
      <c r="N54" s="440"/>
      <c r="O54" s="440"/>
      <c r="P54" s="440"/>
      <c r="Q54" s="440"/>
      <c r="R54" s="440"/>
      <c r="S54" s="440"/>
      <c r="T54" s="440"/>
      <c r="U54" s="434"/>
      <c r="V54" s="434"/>
      <c r="W54" s="434"/>
      <c r="X54" s="434"/>
      <c r="Y54" s="434"/>
      <c r="Z54" s="434"/>
      <c r="AA54" s="440"/>
      <c r="AB54" s="440"/>
      <c r="AC54" s="440"/>
      <c r="AD54" s="440"/>
      <c r="AE54" s="440"/>
      <c r="AF54" s="326"/>
      <c r="AG54" s="315"/>
      <c r="AH54" s="325"/>
    </row>
    <row r="55" spans="1:34" ht="112.5" customHeight="1">
      <c r="A55" s="447"/>
      <c r="B55" s="494"/>
      <c r="C55" s="504" t="s">
        <v>1106</v>
      </c>
      <c r="D55" s="467" t="s">
        <v>908</v>
      </c>
      <c r="E55" s="494"/>
      <c r="F55" s="452" t="s">
        <v>869</v>
      </c>
      <c r="G55" s="452" t="s">
        <v>950</v>
      </c>
      <c r="H55" s="496" t="s">
        <v>716</v>
      </c>
      <c r="I55" s="496" t="s">
        <v>716</v>
      </c>
      <c r="J55" s="455" t="s">
        <v>538</v>
      </c>
      <c r="K55" s="456" t="s">
        <v>537</v>
      </c>
      <c r="L55" s="440"/>
      <c r="M55" s="434"/>
      <c r="N55" s="440"/>
      <c r="O55" s="440"/>
      <c r="P55" s="440"/>
      <c r="Q55" s="440"/>
      <c r="R55" s="440"/>
      <c r="S55" s="440"/>
      <c r="T55" s="440"/>
      <c r="U55" s="434"/>
      <c r="V55" s="434"/>
      <c r="W55" s="434"/>
      <c r="X55" s="434"/>
      <c r="Y55" s="434"/>
      <c r="Z55" s="434"/>
      <c r="AA55" s="440"/>
      <c r="AB55" s="440"/>
      <c r="AC55" s="440"/>
      <c r="AD55" s="440"/>
      <c r="AE55" s="440"/>
      <c r="AF55" s="326"/>
      <c r="AG55" s="315"/>
      <c r="AH55" s="325"/>
    </row>
    <row r="56" spans="1:34" ht="96">
      <c r="A56" s="447">
        <f>A54+1</f>
        <v>33</v>
      </c>
      <c r="B56" s="494"/>
      <c r="C56" s="504" t="s">
        <v>1136</v>
      </c>
      <c r="D56" s="498" t="s">
        <v>308</v>
      </c>
      <c r="E56" s="494"/>
      <c r="F56" s="452" t="s">
        <v>1138</v>
      </c>
      <c r="G56" s="473" t="s">
        <v>1350</v>
      </c>
      <c r="H56" s="496" t="s">
        <v>1358</v>
      </c>
      <c r="I56" s="496" t="s">
        <v>1359</v>
      </c>
      <c r="J56" s="455" t="s">
        <v>708</v>
      </c>
      <c r="K56" s="456" t="s">
        <v>709</v>
      </c>
      <c r="L56" s="440"/>
      <c r="M56" s="434"/>
      <c r="N56" s="440"/>
      <c r="O56" s="440"/>
      <c r="P56" s="440"/>
      <c r="Q56" s="440"/>
      <c r="R56" s="440"/>
      <c r="S56" s="440"/>
      <c r="T56" s="440"/>
      <c r="U56" s="434"/>
      <c r="V56" s="434"/>
      <c r="W56" s="434"/>
      <c r="X56" s="434"/>
      <c r="Y56" s="434"/>
      <c r="Z56" s="434"/>
      <c r="AA56" s="440"/>
      <c r="AB56" s="440"/>
      <c r="AC56" s="440"/>
      <c r="AD56" s="440"/>
      <c r="AE56" s="440"/>
      <c r="AF56" s="326"/>
      <c r="AG56" s="315"/>
      <c r="AH56" s="325"/>
    </row>
    <row r="57" spans="1:34" ht="75.75" customHeight="1">
      <c r="A57" s="447">
        <f t="shared" ref="A57:A67" si="8">A56+1</f>
        <v>34</v>
      </c>
      <c r="B57" s="494"/>
      <c r="C57" s="504" t="s">
        <v>803</v>
      </c>
      <c r="D57" s="498" t="s">
        <v>308</v>
      </c>
      <c r="E57" s="494"/>
      <c r="F57" s="452" t="s">
        <v>1127</v>
      </c>
      <c r="G57" s="473" t="s">
        <v>1350</v>
      </c>
      <c r="H57" s="501" t="s">
        <v>1354</v>
      </c>
      <c r="I57" s="496" t="s">
        <v>1355</v>
      </c>
      <c r="J57" s="455" t="s">
        <v>668</v>
      </c>
      <c r="K57" s="507" t="s">
        <v>612</v>
      </c>
      <c r="L57" s="440"/>
      <c r="M57" s="434"/>
      <c r="N57" s="440"/>
      <c r="O57" s="440"/>
      <c r="P57" s="440"/>
      <c r="Q57" s="440"/>
      <c r="R57" s="440"/>
      <c r="S57" s="440"/>
      <c r="T57" s="440"/>
      <c r="U57" s="434"/>
      <c r="V57" s="434"/>
      <c r="W57" s="434"/>
      <c r="X57" s="434"/>
      <c r="Y57" s="434"/>
      <c r="Z57" s="434"/>
      <c r="AA57" s="440"/>
      <c r="AB57" s="440"/>
      <c r="AC57" s="440"/>
      <c r="AD57" s="440"/>
      <c r="AE57" s="440"/>
      <c r="AF57" s="326"/>
      <c r="AG57" s="315"/>
      <c r="AH57" s="325"/>
    </row>
    <row r="58" spans="1:34" ht="114" customHeight="1">
      <c r="A58" s="447">
        <f t="shared" si="8"/>
        <v>35</v>
      </c>
      <c r="B58" s="494"/>
      <c r="C58" s="449" t="s">
        <v>804</v>
      </c>
      <c r="D58" s="498" t="s">
        <v>309</v>
      </c>
      <c r="E58" s="494"/>
      <c r="F58" s="452" t="s">
        <v>559</v>
      </c>
      <c r="G58" s="473" t="s">
        <v>1350</v>
      </c>
      <c r="H58" s="496" t="s">
        <v>555</v>
      </c>
      <c r="I58" s="496" t="s">
        <v>556</v>
      </c>
      <c r="J58" s="455" t="s">
        <v>679</v>
      </c>
      <c r="K58" s="456" t="s">
        <v>710</v>
      </c>
      <c r="L58" s="440"/>
      <c r="M58" s="434"/>
      <c r="N58" s="440"/>
      <c r="O58" s="440"/>
      <c r="P58" s="440"/>
      <c r="Q58" s="440"/>
      <c r="R58" s="440"/>
      <c r="S58" s="440"/>
      <c r="T58" s="440"/>
      <c r="U58" s="434"/>
      <c r="V58" s="434"/>
      <c r="W58" s="434"/>
      <c r="X58" s="434"/>
      <c r="Y58" s="434"/>
      <c r="Z58" s="434"/>
      <c r="AA58" s="440"/>
      <c r="AB58" s="440"/>
      <c r="AC58" s="440"/>
      <c r="AD58" s="440"/>
      <c r="AE58" s="440"/>
      <c r="AF58" s="326"/>
      <c r="AG58" s="315"/>
      <c r="AH58" s="325"/>
    </row>
    <row r="59" spans="1:34" ht="76.8">
      <c r="A59" s="447"/>
      <c r="B59" s="494"/>
      <c r="C59" s="449" t="s">
        <v>805</v>
      </c>
      <c r="D59" s="467" t="s">
        <v>1424</v>
      </c>
      <c r="E59" s="494"/>
      <c r="F59" s="452" t="s">
        <v>1427</v>
      </c>
      <c r="G59" s="452"/>
      <c r="H59" s="496" t="s">
        <v>1139</v>
      </c>
      <c r="I59" s="496" t="s">
        <v>1139</v>
      </c>
      <c r="J59" s="455" t="s">
        <v>560</v>
      </c>
      <c r="K59" s="456" t="s">
        <v>561</v>
      </c>
      <c r="L59" s="440"/>
      <c r="M59" s="434"/>
      <c r="N59" s="440"/>
      <c r="O59" s="440"/>
      <c r="P59" s="440"/>
      <c r="Q59" s="440"/>
      <c r="R59" s="440"/>
      <c r="S59" s="440"/>
      <c r="T59" s="440"/>
      <c r="U59" s="434"/>
      <c r="V59" s="434"/>
      <c r="W59" s="434"/>
      <c r="X59" s="434"/>
      <c r="Y59" s="434"/>
      <c r="Z59" s="434"/>
      <c r="AA59" s="440"/>
      <c r="AB59" s="440"/>
      <c r="AC59" s="440"/>
      <c r="AD59" s="440"/>
      <c r="AE59" s="440"/>
      <c r="AF59" s="326"/>
      <c r="AG59" s="315"/>
      <c r="AH59" s="325"/>
    </row>
    <row r="60" spans="1:34" ht="38.4">
      <c r="A60" s="447">
        <f>A58+1</f>
        <v>36</v>
      </c>
      <c r="B60" s="494"/>
      <c r="C60" s="449" t="s">
        <v>806</v>
      </c>
      <c r="D60" s="498" t="s">
        <v>308</v>
      </c>
      <c r="E60" s="494"/>
      <c r="F60" s="452" t="s">
        <v>1326</v>
      </c>
      <c r="G60" s="467" t="s">
        <v>1439</v>
      </c>
      <c r="H60" s="496" t="s">
        <v>576</v>
      </c>
      <c r="I60" s="496" t="s">
        <v>581</v>
      </c>
      <c r="J60" s="455" t="s">
        <v>562</v>
      </c>
      <c r="K60" s="456" t="s">
        <v>563</v>
      </c>
      <c r="L60" s="440"/>
      <c r="M60" s="434"/>
      <c r="N60" s="440"/>
      <c r="O60" s="440"/>
      <c r="P60" s="440"/>
      <c r="Q60" s="440"/>
      <c r="R60" s="440"/>
      <c r="S60" s="440"/>
      <c r="T60" s="440"/>
      <c r="U60" s="434"/>
      <c r="V60" s="434"/>
      <c r="W60" s="434"/>
      <c r="X60" s="434"/>
      <c r="Y60" s="434"/>
      <c r="Z60" s="434"/>
      <c r="AA60" s="440"/>
      <c r="AB60" s="440"/>
      <c r="AC60" s="440"/>
      <c r="AD60" s="440"/>
      <c r="AE60" s="440"/>
      <c r="AF60" s="326"/>
      <c r="AG60" s="315"/>
      <c r="AH60" s="325"/>
    </row>
    <row r="61" spans="1:34" ht="96">
      <c r="A61" s="447">
        <f t="shared" si="8"/>
        <v>37</v>
      </c>
      <c r="B61" s="494"/>
      <c r="C61" s="449" t="s">
        <v>1137</v>
      </c>
      <c r="D61" s="498" t="s">
        <v>308</v>
      </c>
      <c r="E61" s="494"/>
      <c r="F61" s="452" t="s">
        <v>1468</v>
      </c>
      <c r="G61" s="453" t="s">
        <v>1418</v>
      </c>
      <c r="H61" s="496" t="s">
        <v>1469</v>
      </c>
      <c r="I61" s="496" t="s">
        <v>1470</v>
      </c>
      <c r="J61" s="455" t="s">
        <v>532</v>
      </c>
      <c r="K61" s="456" t="s">
        <v>533</v>
      </c>
      <c r="L61" s="440"/>
      <c r="M61" s="434"/>
      <c r="N61" s="440"/>
      <c r="O61" s="440"/>
      <c r="P61" s="440"/>
      <c r="Q61" s="440"/>
      <c r="R61" s="440"/>
      <c r="S61" s="440"/>
      <c r="T61" s="440"/>
      <c r="U61" s="434"/>
      <c r="V61" s="434"/>
      <c r="W61" s="434"/>
      <c r="X61" s="434"/>
      <c r="Y61" s="434"/>
      <c r="Z61" s="434"/>
      <c r="AA61" s="440"/>
      <c r="AB61" s="440"/>
      <c r="AC61" s="440"/>
      <c r="AD61" s="440"/>
      <c r="AE61" s="440"/>
      <c r="AF61" s="326"/>
      <c r="AG61" s="315"/>
      <c r="AH61" s="325"/>
    </row>
    <row r="62" spans="1:34" ht="38.4">
      <c r="A62" s="447">
        <f t="shared" si="8"/>
        <v>38</v>
      </c>
      <c r="B62" s="494"/>
      <c r="C62" s="449" t="s">
        <v>1329</v>
      </c>
      <c r="D62" s="498" t="s">
        <v>308</v>
      </c>
      <c r="E62" s="494"/>
      <c r="F62" s="452" t="s">
        <v>1461</v>
      </c>
      <c r="G62" s="453" t="s">
        <v>1418</v>
      </c>
      <c r="H62" s="496" t="s">
        <v>1459</v>
      </c>
      <c r="I62" s="496" t="s">
        <v>1460</v>
      </c>
      <c r="J62" s="455" t="s">
        <v>1330</v>
      </c>
      <c r="K62" s="456" t="s">
        <v>1331</v>
      </c>
      <c r="L62" s="440"/>
      <c r="M62" s="434"/>
      <c r="N62" s="440"/>
      <c r="O62" s="440"/>
      <c r="P62" s="440"/>
      <c r="Q62" s="440"/>
      <c r="R62" s="440"/>
      <c r="S62" s="440"/>
      <c r="T62" s="440"/>
      <c r="U62" s="434"/>
      <c r="V62" s="434"/>
      <c r="W62" s="434"/>
      <c r="X62" s="434"/>
      <c r="Y62" s="434"/>
      <c r="Z62" s="434"/>
      <c r="AA62" s="440"/>
      <c r="AB62" s="440"/>
      <c r="AC62" s="440"/>
      <c r="AD62" s="440"/>
      <c r="AE62" s="440"/>
      <c r="AF62" s="326"/>
      <c r="AG62" s="315"/>
      <c r="AH62" s="325"/>
    </row>
    <row r="63" spans="1:34" ht="97.5" customHeight="1">
      <c r="A63" s="447"/>
      <c r="B63" s="494"/>
      <c r="C63" s="449" t="s">
        <v>808</v>
      </c>
      <c r="D63" s="467" t="s">
        <v>1424</v>
      </c>
      <c r="E63" s="494"/>
      <c r="F63" s="452" t="s">
        <v>1429</v>
      </c>
      <c r="G63" s="453"/>
      <c r="H63" s="501" t="s">
        <v>882</v>
      </c>
      <c r="I63" s="501" t="s">
        <v>1025</v>
      </c>
      <c r="J63" s="455" t="s">
        <v>883</v>
      </c>
      <c r="K63" s="507" t="s">
        <v>884</v>
      </c>
      <c r="L63" s="440"/>
      <c r="M63" s="434"/>
      <c r="N63" s="440"/>
      <c r="O63" s="440"/>
      <c r="P63" s="440"/>
      <c r="Q63" s="440"/>
      <c r="R63" s="440"/>
      <c r="S63" s="440"/>
      <c r="T63" s="440"/>
      <c r="U63" s="434"/>
      <c r="V63" s="434"/>
      <c r="W63" s="434"/>
      <c r="X63" s="434"/>
      <c r="Y63" s="434"/>
      <c r="Z63" s="434"/>
      <c r="AA63" s="440"/>
      <c r="AB63" s="440"/>
      <c r="AC63" s="440"/>
      <c r="AD63" s="440"/>
      <c r="AE63" s="440"/>
      <c r="AF63" s="326"/>
      <c r="AG63" s="315"/>
      <c r="AH63" s="325"/>
    </row>
    <row r="64" spans="1:34" ht="134.4">
      <c r="A64" s="447"/>
      <c r="B64" s="494"/>
      <c r="C64" s="449" t="s">
        <v>809</v>
      </c>
      <c r="D64" s="467" t="s">
        <v>1406</v>
      </c>
      <c r="E64" s="494"/>
      <c r="F64" s="452" t="s">
        <v>877</v>
      </c>
      <c r="G64" s="452"/>
      <c r="H64" s="501" t="s">
        <v>880</v>
      </c>
      <c r="I64" s="501" t="s">
        <v>881</v>
      </c>
      <c r="J64" s="455" t="s">
        <v>668</v>
      </c>
      <c r="K64" s="507" t="s">
        <v>612</v>
      </c>
      <c r="L64" s="440"/>
      <c r="M64" s="434"/>
      <c r="N64" s="440"/>
      <c r="O64" s="440"/>
      <c r="P64" s="440"/>
      <c r="Q64" s="440"/>
      <c r="R64" s="440"/>
      <c r="S64" s="440"/>
      <c r="T64" s="440"/>
      <c r="U64" s="434"/>
      <c r="V64" s="434"/>
      <c r="W64" s="434"/>
      <c r="X64" s="434"/>
      <c r="Y64" s="434"/>
      <c r="Z64" s="434"/>
      <c r="AA64" s="440"/>
      <c r="AB64" s="440"/>
      <c r="AC64" s="440"/>
      <c r="AD64" s="440"/>
      <c r="AE64" s="440"/>
      <c r="AF64" s="326"/>
      <c r="AG64" s="315"/>
      <c r="AH64" s="325"/>
    </row>
    <row r="65" spans="1:34" ht="115.2">
      <c r="A65" s="447">
        <f>A62+1</f>
        <v>39</v>
      </c>
      <c r="B65" s="494"/>
      <c r="C65" s="449" t="s">
        <v>936</v>
      </c>
      <c r="D65" s="498" t="s">
        <v>309</v>
      </c>
      <c r="E65" s="494"/>
      <c r="F65" s="452" t="s">
        <v>935</v>
      </c>
      <c r="G65" s="473" t="s">
        <v>1350</v>
      </c>
      <c r="H65" s="496" t="s">
        <v>937</v>
      </c>
      <c r="I65" s="496" t="s">
        <v>938</v>
      </c>
      <c r="J65" s="455" t="s">
        <v>939</v>
      </c>
      <c r="K65" s="456" t="s">
        <v>940</v>
      </c>
      <c r="L65" s="440"/>
      <c r="M65" s="434"/>
      <c r="N65" s="440"/>
      <c r="O65" s="440"/>
      <c r="P65" s="440"/>
      <c r="Q65" s="440"/>
      <c r="R65" s="440"/>
      <c r="S65" s="440"/>
      <c r="T65" s="440"/>
      <c r="U65" s="434"/>
      <c r="V65" s="434"/>
      <c r="W65" s="434"/>
      <c r="X65" s="434"/>
      <c r="Y65" s="434"/>
      <c r="Z65" s="434"/>
      <c r="AA65" s="440"/>
      <c r="AB65" s="440"/>
      <c r="AC65" s="440"/>
      <c r="AD65" s="440"/>
      <c r="AE65" s="440"/>
      <c r="AF65" s="326"/>
      <c r="AG65" s="315"/>
      <c r="AH65" s="325"/>
    </row>
    <row r="66" spans="1:34" ht="57.6">
      <c r="A66" s="447">
        <f t="shared" si="8"/>
        <v>40</v>
      </c>
      <c r="B66" s="494"/>
      <c r="C66" s="449" t="s">
        <v>602</v>
      </c>
      <c r="D66" s="467" t="s">
        <v>696</v>
      </c>
      <c r="E66" s="494"/>
      <c r="F66" s="452" t="s">
        <v>965</v>
      </c>
      <c r="G66" s="473" t="s">
        <v>1306</v>
      </c>
      <c r="H66" s="496" t="s">
        <v>966</v>
      </c>
      <c r="I66" s="496" t="s">
        <v>967</v>
      </c>
      <c r="J66" s="455" t="s">
        <v>968</v>
      </c>
      <c r="K66" s="500" t="s">
        <v>969</v>
      </c>
      <c r="L66" s="440"/>
      <c r="M66" s="434"/>
      <c r="N66" s="440"/>
      <c r="O66" s="440"/>
      <c r="P66" s="440"/>
      <c r="Q66" s="440"/>
      <c r="R66" s="440"/>
      <c r="S66" s="440"/>
      <c r="T66" s="440"/>
      <c r="U66" s="434"/>
      <c r="V66" s="434"/>
      <c r="W66" s="434"/>
      <c r="X66" s="434"/>
      <c r="Y66" s="434"/>
      <c r="Z66" s="434"/>
      <c r="AA66" s="440"/>
      <c r="AB66" s="440"/>
      <c r="AC66" s="440"/>
      <c r="AD66" s="440"/>
      <c r="AE66" s="440"/>
      <c r="AF66" s="326"/>
      <c r="AG66" s="315"/>
      <c r="AH66" s="325"/>
    </row>
    <row r="67" spans="1:34" ht="38.4">
      <c r="A67" s="447">
        <f t="shared" si="8"/>
        <v>41</v>
      </c>
      <c r="B67" s="494"/>
      <c r="C67" s="449" t="s">
        <v>811</v>
      </c>
      <c r="D67" s="498" t="s">
        <v>308</v>
      </c>
      <c r="E67" s="494"/>
      <c r="F67" s="452" t="s">
        <v>603</v>
      </c>
      <c r="G67" s="453" t="s">
        <v>1381</v>
      </c>
      <c r="H67" s="496" t="s">
        <v>1471</v>
      </c>
      <c r="I67" s="496" t="s">
        <v>1472</v>
      </c>
      <c r="J67" s="455" t="s">
        <v>606</v>
      </c>
      <c r="K67" s="500" t="s">
        <v>521</v>
      </c>
      <c r="L67" s="440"/>
      <c r="M67" s="434"/>
      <c r="N67" s="440"/>
      <c r="O67" s="440"/>
      <c r="P67" s="440"/>
      <c r="Q67" s="440"/>
      <c r="R67" s="440"/>
      <c r="S67" s="440"/>
      <c r="T67" s="440"/>
      <c r="U67" s="434"/>
      <c r="V67" s="434"/>
      <c r="W67" s="434"/>
      <c r="X67" s="434"/>
      <c r="Y67" s="434"/>
      <c r="Z67" s="434"/>
      <c r="AA67" s="440"/>
      <c r="AB67" s="440"/>
      <c r="AC67" s="440"/>
      <c r="AD67" s="440"/>
      <c r="AE67" s="440"/>
      <c r="AF67" s="326"/>
      <c r="AG67" s="315"/>
      <c r="AH67" s="325"/>
    </row>
    <row r="68" spans="1:34" ht="76.8">
      <c r="A68" s="447"/>
      <c r="B68" s="494"/>
      <c r="C68" s="449" t="s">
        <v>895</v>
      </c>
      <c r="D68" s="467" t="s">
        <v>1424</v>
      </c>
      <c r="E68" s="494"/>
      <c r="F68" s="452" t="s">
        <v>1430</v>
      </c>
      <c r="G68" s="453"/>
      <c r="H68" s="496" t="s">
        <v>607</v>
      </c>
      <c r="I68" s="496" t="s">
        <v>608</v>
      </c>
      <c r="J68" s="455" t="s">
        <v>538</v>
      </c>
      <c r="K68" s="500" t="s">
        <v>537</v>
      </c>
      <c r="L68" s="440"/>
      <c r="M68" s="434"/>
      <c r="N68" s="440"/>
      <c r="O68" s="440"/>
      <c r="P68" s="440"/>
      <c r="Q68" s="440"/>
      <c r="R68" s="440"/>
      <c r="S68" s="440"/>
      <c r="T68" s="440"/>
      <c r="U68" s="434"/>
      <c r="V68" s="434"/>
      <c r="W68" s="434"/>
      <c r="X68" s="434"/>
      <c r="Y68" s="434"/>
      <c r="Z68" s="434"/>
      <c r="AA68" s="440"/>
      <c r="AB68" s="440"/>
      <c r="AC68" s="440"/>
      <c r="AD68" s="440"/>
      <c r="AE68" s="440"/>
      <c r="AF68" s="326"/>
      <c r="AG68" s="315"/>
      <c r="AH68" s="325"/>
    </row>
    <row r="69" spans="1:34" ht="153.6">
      <c r="A69" s="447">
        <f>A67+1</f>
        <v>42</v>
      </c>
      <c r="B69" s="494"/>
      <c r="C69" s="449" t="s">
        <v>813</v>
      </c>
      <c r="D69" s="498" t="s">
        <v>309</v>
      </c>
      <c r="E69" s="494"/>
      <c r="F69" s="452" t="s">
        <v>603</v>
      </c>
      <c r="G69" s="509" t="s">
        <v>1506</v>
      </c>
      <c r="H69" s="496" t="s">
        <v>609</v>
      </c>
      <c r="I69" s="496" t="s">
        <v>610</v>
      </c>
      <c r="J69" s="455" t="s">
        <v>611</v>
      </c>
      <c r="K69" s="500" t="s">
        <v>612</v>
      </c>
      <c r="L69" s="440"/>
      <c r="M69" s="434"/>
      <c r="N69" s="440"/>
      <c r="O69" s="440"/>
      <c r="P69" s="440"/>
      <c r="Q69" s="440"/>
      <c r="R69" s="440"/>
      <c r="S69" s="440"/>
      <c r="T69" s="440"/>
      <c r="U69" s="434"/>
      <c r="V69" s="434"/>
      <c r="W69" s="434"/>
      <c r="X69" s="434"/>
      <c r="Y69" s="434"/>
      <c r="Z69" s="434"/>
      <c r="AA69" s="440"/>
      <c r="AB69" s="440"/>
      <c r="AC69" s="440"/>
      <c r="AD69" s="440"/>
      <c r="AE69" s="440"/>
      <c r="AF69" s="326"/>
      <c r="AG69" s="315"/>
      <c r="AH69" s="325"/>
    </row>
    <row r="70" spans="1:34" ht="42">
      <c r="A70" s="447"/>
      <c r="B70" s="494"/>
      <c r="C70" s="449" t="s">
        <v>814</v>
      </c>
      <c r="D70" s="467" t="s">
        <v>1104</v>
      </c>
      <c r="E70" s="494"/>
      <c r="F70" s="452" t="s">
        <v>1103</v>
      </c>
      <c r="G70" s="452"/>
      <c r="H70" s="494"/>
      <c r="I70" s="494"/>
      <c r="J70" s="455" t="s">
        <v>613</v>
      </c>
      <c r="K70" s="500" t="s">
        <v>514</v>
      </c>
      <c r="L70" s="440"/>
      <c r="M70" s="434"/>
      <c r="N70" s="440"/>
      <c r="O70" s="440"/>
      <c r="P70" s="440"/>
      <c r="Q70" s="440"/>
      <c r="R70" s="440"/>
      <c r="S70" s="440"/>
      <c r="T70" s="440"/>
      <c r="U70" s="434"/>
      <c r="V70" s="434"/>
      <c r="W70" s="434"/>
      <c r="X70" s="434"/>
      <c r="Y70" s="434"/>
      <c r="Z70" s="434"/>
      <c r="AA70" s="440"/>
      <c r="AB70" s="440"/>
      <c r="AC70" s="440"/>
      <c r="AD70" s="440"/>
      <c r="AE70" s="440"/>
      <c r="AF70" s="326"/>
      <c r="AG70" s="315"/>
      <c r="AH70" s="325"/>
    </row>
    <row r="71" spans="1:34" ht="78" customHeight="1">
      <c r="A71" s="447"/>
      <c r="B71" s="494"/>
      <c r="C71" s="449" t="s">
        <v>815</v>
      </c>
      <c r="D71" s="467" t="s">
        <v>1345</v>
      </c>
      <c r="E71" s="494"/>
      <c r="F71" s="452" t="s">
        <v>1344</v>
      </c>
      <c r="G71" s="453"/>
      <c r="H71" s="496"/>
      <c r="I71" s="496"/>
      <c r="J71" s="455" t="s">
        <v>646</v>
      </c>
      <c r="K71" s="500" t="s">
        <v>645</v>
      </c>
      <c r="L71" s="440"/>
      <c r="M71" s="434"/>
      <c r="N71" s="440"/>
      <c r="O71" s="440"/>
      <c r="P71" s="440"/>
      <c r="Q71" s="440"/>
      <c r="R71" s="440"/>
      <c r="S71" s="440"/>
      <c r="T71" s="440"/>
      <c r="U71" s="434"/>
      <c r="V71" s="434"/>
      <c r="W71" s="434"/>
      <c r="X71" s="434"/>
      <c r="Y71" s="434"/>
      <c r="Z71" s="434"/>
      <c r="AA71" s="440"/>
      <c r="AB71" s="440"/>
      <c r="AC71" s="440"/>
      <c r="AD71" s="440"/>
      <c r="AE71" s="440"/>
      <c r="AF71" s="326"/>
    </row>
    <row r="72" spans="1:34" ht="57.6">
      <c r="A72" s="447"/>
      <c r="B72" s="494"/>
      <c r="C72" s="449" t="s">
        <v>816</v>
      </c>
      <c r="D72" s="467" t="s">
        <v>1046</v>
      </c>
      <c r="E72" s="494"/>
      <c r="F72" s="452" t="s">
        <v>1047</v>
      </c>
      <c r="G72" s="452"/>
      <c r="H72" s="496" t="s">
        <v>658</v>
      </c>
      <c r="I72" s="496" t="s">
        <v>660</v>
      </c>
      <c r="J72" s="455" t="s">
        <v>656</v>
      </c>
      <c r="K72" s="500" t="s">
        <v>657</v>
      </c>
      <c r="L72" s="440"/>
      <c r="M72" s="434"/>
      <c r="N72" s="440"/>
      <c r="O72" s="440"/>
      <c r="P72" s="440"/>
      <c r="Q72" s="440"/>
      <c r="R72" s="440"/>
      <c r="S72" s="440"/>
      <c r="T72" s="440"/>
      <c r="U72" s="434"/>
      <c r="V72" s="434"/>
      <c r="W72" s="434"/>
      <c r="X72" s="434"/>
      <c r="Y72" s="434"/>
      <c r="Z72" s="434"/>
      <c r="AA72" s="440"/>
      <c r="AB72" s="440"/>
      <c r="AC72" s="440"/>
      <c r="AD72" s="440"/>
      <c r="AE72" s="440"/>
      <c r="AF72" s="326"/>
    </row>
    <row r="73" spans="1:34" ht="54.75" customHeight="1">
      <c r="A73" s="447">
        <f>A69+1</f>
        <v>43</v>
      </c>
      <c r="B73" s="494"/>
      <c r="C73" s="449" t="s">
        <v>817</v>
      </c>
      <c r="D73" s="450" t="s">
        <v>923</v>
      </c>
      <c r="E73" s="494"/>
      <c r="F73" s="452" t="s">
        <v>654</v>
      </c>
      <c r="G73" s="509" t="s">
        <v>1506</v>
      </c>
      <c r="H73" s="496"/>
      <c r="I73" s="496"/>
      <c r="J73" s="455" t="s">
        <v>613</v>
      </c>
      <c r="K73" s="500" t="s">
        <v>514</v>
      </c>
      <c r="L73" s="440"/>
      <c r="M73" s="434"/>
      <c r="N73" s="440"/>
      <c r="O73" s="440"/>
      <c r="P73" s="440"/>
      <c r="Q73" s="440"/>
      <c r="R73" s="440"/>
      <c r="S73" s="440"/>
      <c r="T73" s="440"/>
      <c r="U73" s="434"/>
      <c r="V73" s="434"/>
      <c r="W73" s="434"/>
      <c r="X73" s="434"/>
      <c r="Y73" s="434"/>
      <c r="Z73" s="434"/>
      <c r="AA73" s="440"/>
      <c r="AB73" s="440"/>
      <c r="AC73" s="440"/>
      <c r="AD73" s="440"/>
      <c r="AE73" s="440"/>
      <c r="AF73" s="326"/>
    </row>
    <row r="74" spans="1:34" ht="42">
      <c r="A74" s="447"/>
      <c r="B74" s="494"/>
      <c r="C74" s="449" t="s">
        <v>818</v>
      </c>
      <c r="D74" s="467" t="s">
        <v>1180</v>
      </c>
      <c r="E74" s="494"/>
      <c r="F74" s="452" t="s">
        <v>1085</v>
      </c>
      <c r="G74" s="510"/>
      <c r="H74" s="496"/>
      <c r="I74" s="496"/>
      <c r="J74" s="455" t="s">
        <v>679</v>
      </c>
      <c r="K74" s="500" t="s">
        <v>680</v>
      </c>
      <c r="L74" s="440"/>
      <c r="M74" s="434"/>
      <c r="N74" s="440"/>
      <c r="O74" s="440"/>
      <c r="P74" s="440"/>
      <c r="Q74" s="440"/>
      <c r="R74" s="440"/>
      <c r="S74" s="440"/>
      <c r="T74" s="440"/>
      <c r="U74" s="434"/>
      <c r="V74" s="434"/>
      <c r="W74" s="434"/>
      <c r="X74" s="434"/>
      <c r="Y74" s="434"/>
      <c r="Z74" s="434"/>
      <c r="AA74" s="440"/>
      <c r="AB74" s="440"/>
      <c r="AC74" s="440"/>
      <c r="AD74" s="440"/>
      <c r="AE74" s="440"/>
      <c r="AF74" s="326"/>
    </row>
    <row r="75" spans="1:34" ht="38.4">
      <c r="A75" s="447">
        <f>A73+1</f>
        <v>44</v>
      </c>
      <c r="B75" s="494"/>
      <c r="C75" s="511" t="s">
        <v>1033</v>
      </c>
      <c r="D75" s="452" t="s">
        <v>1253</v>
      </c>
      <c r="E75" s="494"/>
      <c r="F75" s="452" t="s">
        <v>1034</v>
      </c>
      <c r="G75" s="453" t="s">
        <v>1235</v>
      </c>
      <c r="H75" s="496" t="s">
        <v>1233</v>
      </c>
      <c r="I75" s="496" t="s">
        <v>1234</v>
      </c>
      <c r="J75" s="455" t="s">
        <v>687</v>
      </c>
      <c r="K75" s="500" t="s">
        <v>688</v>
      </c>
      <c r="L75" s="440"/>
      <c r="M75" s="434"/>
      <c r="N75" s="440"/>
      <c r="O75" s="440"/>
      <c r="P75" s="440"/>
      <c r="Q75" s="440"/>
      <c r="R75" s="440"/>
      <c r="S75" s="440"/>
      <c r="T75" s="440"/>
      <c r="U75" s="434"/>
      <c r="V75" s="434"/>
      <c r="W75" s="434"/>
      <c r="X75" s="434"/>
      <c r="Y75" s="434"/>
      <c r="Z75" s="434"/>
      <c r="AA75" s="440"/>
      <c r="AB75" s="440"/>
      <c r="AC75" s="440"/>
      <c r="AD75" s="440"/>
      <c r="AE75" s="440"/>
      <c r="AF75" s="326"/>
    </row>
    <row r="76" spans="1:34" ht="63">
      <c r="A76" s="447">
        <f t="shared" ref="A76:A84" si="9">A75+1</f>
        <v>45</v>
      </c>
      <c r="B76" s="494"/>
      <c r="C76" s="511" t="s">
        <v>820</v>
      </c>
      <c r="D76" s="450" t="s">
        <v>308</v>
      </c>
      <c r="E76" s="494"/>
      <c r="F76" s="452" t="s">
        <v>691</v>
      </c>
      <c r="G76" s="453" t="s">
        <v>1418</v>
      </c>
      <c r="H76" s="496" t="s">
        <v>1480</v>
      </c>
      <c r="I76" s="496" t="s">
        <v>1481</v>
      </c>
      <c r="J76" s="455" t="s">
        <v>683</v>
      </c>
      <c r="K76" s="500" t="s">
        <v>672</v>
      </c>
      <c r="L76" s="440"/>
      <c r="M76" s="434"/>
      <c r="N76" s="440"/>
      <c r="O76" s="440"/>
      <c r="P76" s="440"/>
      <c r="Q76" s="440"/>
      <c r="R76" s="440"/>
      <c r="S76" s="440"/>
      <c r="T76" s="440"/>
      <c r="U76" s="434"/>
      <c r="V76" s="434"/>
      <c r="W76" s="434"/>
      <c r="X76" s="434"/>
      <c r="Y76" s="434"/>
      <c r="Z76" s="434"/>
      <c r="AA76" s="440"/>
      <c r="AB76" s="440"/>
      <c r="AC76" s="440"/>
      <c r="AD76" s="440"/>
      <c r="AE76" s="440"/>
      <c r="AF76" s="326"/>
    </row>
    <row r="77" spans="1:34" ht="76.8">
      <c r="A77" s="447"/>
      <c r="B77" s="494"/>
      <c r="C77" s="511" t="s">
        <v>821</v>
      </c>
      <c r="D77" s="467" t="s">
        <v>1424</v>
      </c>
      <c r="E77" s="494"/>
      <c r="F77" s="452" t="s">
        <v>1431</v>
      </c>
      <c r="G77" s="452"/>
      <c r="H77" s="496" t="s">
        <v>693</v>
      </c>
      <c r="I77" s="496" t="s">
        <v>695</v>
      </c>
      <c r="J77" s="455" t="s">
        <v>539</v>
      </c>
      <c r="K77" s="500" t="s">
        <v>540</v>
      </c>
      <c r="L77" s="440"/>
      <c r="M77" s="434"/>
      <c r="N77" s="440"/>
      <c r="O77" s="440"/>
      <c r="P77" s="440"/>
      <c r="Q77" s="440"/>
      <c r="R77" s="440"/>
      <c r="S77" s="440"/>
      <c r="T77" s="440"/>
      <c r="U77" s="434"/>
      <c r="V77" s="434"/>
      <c r="W77" s="434"/>
      <c r="X77" s="434"/>
      <c r="Y77" s="434"/>
      <c r="Z77" s="434"/>
      <c r="AA77" s="440"/>
      <c r="AB77" s="440"/>
      <c r="AC77" s="440"/>
      <c r="AD77" s="440"/>
      <c r="AE77" s="440"/>
      <c r="AF77" s="326"/>
    </row>
    <row r="78" spans="1:34" ht="153.6">
      <c r="A78" s="447">
        <f>A76+1</f>
        <v>46</v>
      </c>
      <c r="B78" s="494"/>
      <c r="C78" s="449" t="s">
        <v>822</v>
      </c>
      <c r="D78" s="450" t="s">
        <v>309</v>
      </c>
      <c r="E78" s="494"/>
      <c r="F78" s="452" t="s">
        <v>699</v>
      </c>
      <c r="G78" s="452" t="s">
        <v>1381</v>
      </c>
      <c r="H78" s="496" t="s">
        <v>703</v>
      </c>
      <c r="I78" s="496" t="s">
        <v>704</v>
      </c>
      <c r="J78" s="455" t="s">
        <v>701</v>
      </c>
      <c r="K78" s="500" t="s">
        <v>702</v>
      </c>
      <c r="L78" s="440"/>
      <c r="M78" s="434"/>
      <c r="N78" s="440"/>
      <c r="O78" s="440"/>
      <c r="P78" s="440"/>
      <c r="Q78" s="440"/>
      <c r="R78" s="440"/>
      <c r="S78" s="440"/>
      <c r="T78" s="440"/>
      <c r="U78" s="434"/>
      <c r="V78" s="434"/>
      <c r="W78" s="434"/>
      <c r="X78" s="434"/>
      <c r="Y78" s="434"/>
      <c r="Z78" s="434"/>
      <c r="AA78" s="440"/>
      <c r="AB78" s="440"/>
      <c r="AC78" s="440"/>
      <c r="AD78" s="440"/>
      <c r="AE78" s="440"/>
      <c r="AF78" s="326"/>
    </row>
    <row r="79" spans="1:34" ht="76.8">
      <c r="A79" s="447"/>
      <c r="B79" s="488"/>
      <c r="C79" s="449" t="s">
        <v>719</v>
      </c>
      <c r="D79" s="467" t="s">
        <v>1424</v>
      </c>
      <c r="E79" s="449"/>
      <c r="F79" s="467" t="s">
        <v>1432</v>
      </c>
      <c r="G79" s="453"/>
      <c r="H79" s="496" t="s">
        <v>724</v>
      </c>
      <c r="I79" s="496" t="s">
        <v>724</v>
      </c>
      <c r="J79" s="455" t="s">
        <v>722</v>
      </c>
      <c r="K79" s="500" t="s">
        <v>721</v>
      </c>
      <c r="L79" s="440"/>
      <c r="M79" s="434"/>
      <c r="N79" s="440"/>
      <c r="O79" s="440"/>
      <c r="P79" s="440"/>
      <c r="Q79" s="440"/>
      <c r="R79" s="440"/>
      <c r="S79" s="440"/>
      <c r="T79" s="440"/>
      <c r="U79" s="434"/>
      <c r="V79" s="434"/>
      <c r="W79" s="434"/>
      <c r="X79" s="434"/>
      <c r="Y79" s="434"/>
      <c r="Z79" s="434"/>
      <c r="AA79" s="440"/>
      <c r="AB79" s="440"/>
      <c r="AC79" s="440"/>
      <c r="AD79" s="440"/>
      <c r="AE79" s="440"/>
      <c r="AF79" s="326"/>
    </row>
    <row r="80" spans="1:34" ht="76.8">
      <c r="A80" s="447">
        <f>A78+1</f>
        <v>47</v>
      </c>
      <c r="B80" s="449"/>
      <c r="C80" s="449" t="s">
        <v>744</v>
      </c>
      <c r="D80" s="467" t="s">
        <v>309</v>
      </c>
      <c r="E80" s="467"/>
      <c r="F80" s="467" t="s">
        <v>1000</v>
      </c>
      <c r="G80" s="452" t="s">
        <v>1407</v>
      </c>
      <c r="H80" s="501" t="s">
        <v>1414</v>
      </c>
      <c r="I80" s="501" t="s">
        <v>1415</v>
      </c>
      <c r="J80" s="455" t="s">
        <v>746</v>
      </c>
      <c r="K80" s="500" t="s">
        <v>747</v>
      </c>
      <c r="L80" s="440"/>
      <c r="M80" s="434"/>
      <c r="N80" s="440"/>
      <c r="O80" s="440"/>
      <c r="P80" s="440"/>
      <c r="Q80" s="440"/>
      <c r="R80" s="440"/>
      <c r="S80" s="440"/>
      <c r="T80" s="440"/>
      <c r="U80" s="434"/>
      <c r="V80" s="434"/>
      <c r="W80" s="434"/>
      <c r="X80" s="434"/>
      <c r="Y80" s="434"/>
      <c r="Z80" s="434"/>
      <c r="AA80" s="440"/>
      <c r="AB80" s="440"/>
      <c r="AC80" s="440"/>
      <c r="AD80" s="440"/>
      <c r="AE80" s="440"/>
      <c r="AF80" s="326"/>
    </row>
    <row r="81" spans="1:32" ht="153.6">
      <c r="A81" s="447">
        <f t="shared" si="9"/>
        <v>48</v>
      </c>
      <c r="B81" s="449"/>
      <c r="C81" s="449" t="s">
        <v>749</v>
      </c>
      <c r="D81" s="467" t="s">
        <v>309</v>
      </c>
      <c r="E81" s="467"/>
      <c r="F81" s="467" t="s">
        <v>1000</v>
      </c>
      <c r="G81" s="453" t="s">
        <v>1418</v>
      </c>
      <c r="H81" s="501" t="s">
        <v>998</v>
      </c>
      <c r="I81" s="501" t="s">
        <v>999</v>
      </c>
      <c r="J81" s="455" t="s">
        <v>646</v>
      </c>
      <c r="K81" s="500" t="s">
        <v>747</v>
      </c>
      <c r="L81" s="440"/>
      <c r="M81" s="434"/>
      <c r="N81" s="440"/>
      <c r="O81" s="440"/>
      <c r="P81" s="440"/>
      <c r="Q81" s="440"/>
      <c r="R81" s="440"/>
      <c r="S81" s="440"/>
      <c r="T81" s="440"/>
      <c r="U81" s="434"/>
      <c r="V81" s="434"/>
      <c r="W81" s="434"/>
      <c r="X81" s="434"/>
      <c r="Y81" s="434"/>
      <c r="Z81" s="434"/>
      <c r="AA81" s="440"/>
      <c r="AB81" s="440"/>
      <c r="AC81" s="440"/>
      <c r="AD81" s="440"/>
      <c r="AE81" s="440"/>
      <c r="AF81" s="326"/>
    </row>
    <row r="82" spans="1:32" ht="113.25" customHeight="1">
      <c r="A82" s="447">
        <f t="shared" si="9"/>
        <v>49</v>
      </c>
      <c r="B82" s="449"/>
      <c r="C82" s="449" t="s">
        <v>751</v>
      </c>
      <c r="D82" s="467" t="s">
        <v>309</v>
      </c>
      <c r="E82" s="449"/>
      <c r="F82" s="467" t="s">
        <v>1298</v>
      </c>
      <c r="G82" s="453" t="s">
        <v>1439</v>
      </c>
      <c r="H82" s="508" t="s">
        <v>1294</v>
      </c>
      <c r="I82" s="496" t="s">
        <v>1293</v>
      </c>
      <c r="J82" s="455" t="s">
        <v>746</v>
      </c>
      <c r="K82" s="500" t="s">
        <v>747</v>
      </c>
      <c r="L82" s="440"/>
      <c r="M82" s="434"/>
      <c r="N82" s="440"/>
      <c r="O82" s="440"/>
      <c r="P82" s="440"/>
      <c r="Q82" s="440"/>
      <c r="R82" s="440"/>
      <c r="S82" s="440"/>
      <c r="T82" s="440"/>
      <c r="U82" s="434"/>
      <c r="V82" s="434"/>
      <c r="W82" s="434"/>
      <c r="X82" s="434"/>
      <c r="Y82" s="434"/>
      <c r="Z82" s="434"/>
      <c r="AA82" s="440"/>
      <c r="AB82" s="440"/>
      <c r="AC82" s="440"/>
      <c r="AD82" s="440"/>
      <c r="AE82" s="440"/>
      <c r="AF82" s="326"/>
    </row>
    <row r="83" spans="1:32" ht="108" customHeight="1">
      <c r="A83" s="447">
        <f t="shared" si="9"/>
        <v>50</v>
      </c>
      <c r="B83" s="449"/>
      <c r="C83" s="449" t="s">
        <v>1243</v>
      </c>
      <c r="D83" s="467" t="s">
        <v>309</v>
      </c>
      <c r="E83" s="449"/>
      <c r="F83" s="467" t="s">
        <v>1299</v>
      </c>
      <c r="G83" s="453" t="s">
        <v>1275</v>
      </c>
      <c r="H83" s="508" t="s">
        <v>1295</v>
      </c>
      <c r="I83" s="496" t="s">
        <v>1363</v>
      </c>
      <c r="J83" s="455" t="s">
        <v>746</v>
      </c>
      <c r="K83" s="500" t="s">
        <v>747</v>
      </c>
      <c r="L83" s="440"/>
      <c r="M83" s="434"/>
      <c r="N83" s="440"/>
      <c r="O83" s="440"/>
      <c r="P83" s="440"/>
      <c r="Q83" s="440"/>
      <c r="R83" s="440"/>
      <c r="S83" s="440"/>
      <c r="T83" s="440"/>
      <c r="U83" s="434"/>
      <c r="V83" s="434"/>
      <c r="W83" s="434"/>
      <c r="X83" s="434"/>
      <c r="Y83" s="434"/>
      <c r="Z83" s="434"/>
      <c r="AA83" s="440"/>
      <c r="AB83" s="440"/>
      <c r="AC83" s="440"/>
      <c r="AD83" s="440"/>
      <c r="AE83" s="440"/>
      <c r="AF83" s="326"/>
    </row>
    <row r="84" spans="1:32" ht="180.75" customHeight="1">
      <c r="A84" s="447">
        <f t="shared" si="9"/>
        <v>51</v>
      </c>
      <c r="B84" s="449"/>
      <c r="C84" s="449" t="s">
        <v>1274</v>
      </c>
      <c r="D84" s="467" t="s">
        <v>309</v>
      </c>
      <c r="E84" s="449"/>
      <c r="F84" s="467" t="s">
        <v>1300</v>
      </c>
      <c r="G84" s="452" t="s">
        <v>1407</v>
      </c>
      <c r="H84" s="496" t="s">
        <v>1273</v>
      </c>
      <c r="I84" s="496" t="s">
        <v>1296</v>
      </c>
      <c r="J84" s="455" t="s">
        <v>746</v>
      </c>
      <c r="K84" s="500" t="s">
        <v>747</v>
      </c>
      <c r="L84" s="440"/>
      <c r="M84" s="434"/>
      <c r="N84" s="440"/>
      <c r="O84" s="440"/>
      <c r="P84" s="440"/>
      <c r="Q84" s="440"/>
      <c r="R84" s="440"/>
      <c r="S84" s="440"/>
      <c r="T84" s="440"/>
      <c r="U84" s="434"/>
      <c r="V84" s="434"/>
      <c r="W84" s="434"/>
      <c r="X84" s="434"/>
      <c r="Y84" s="434"/>
      <c r="Z84" s="434"/>
      <c r="AA84" s="440"/>
      <c r="AB84" s="440"/>
      <c r="AC84" s="440"/>
      <c r="AD84" s="440"/>
      <c r="AE84" s="440"/>
      <c r="AF84" s="326"/>
    </row>
    <row r="85" spans="1:32" ht="38.4">
      <c r="A85" s="447"/>
      <c r="B85" s="449"/>
      <c r="C85" s="449" t="s">
        <v>757</v>
      </c>
      <c r="D85" s="467" t="s">
        <v>1162</v>
      </c>
      <c r="E85" s="449"/>
      <c r="F85" s="467" t="s">
        <v>1163</v>
      </c>
      <c r="G85" s="452"/>
      <c r="H85" s="449"/>
      <c r="I85" s="449"/>
      <c r="J85" s="449" t="s">
        <v>758</v>
      </c>
      <c r="K85" s="449" t="s">
        <v>759</v>
      </c>
      <c r="L85" s="440"/>
      <c r="M85" s="434"/>
      <c r="N85" s="440"/>
      <c r="O85" s="440"/>
      <c r="P85" s="440"/>
      <c r="Q85" s="440"/>
      <c r="R85" s="440"/>
      <c r="S85" s="440"/>
      <c r="T85" s="440"/>
      <c r="U85" s="434"/>
      <c r="V85" s="434"/>
      <c r="W85" s="434"/>
      <c r="X85" s="434"/>
      <c r="Y85" s="434"/>
      <c r="Z85" s="434"/>
      <c r="AA85" s="440"/>
      <c r="AB85" s="440"/>
      <c r="AC85" s="440"/>
      <c r="AD85" s="440"/>
      <c r="AE85" s="440"/>
      <c r="AF85" s="326"/>
    </row>
    <row r="86" spans="1:32" ht="76.8">
      <c r="A86" s="447">
        <f>A84+1</f>
        <v>52</v>
      </c>
      <c r="B86" s="449"/>
      <c r="C86" s="449" t="s">
        <v>762</v>
      </c>
      <c r="D86" s="467" t="s">
        <v>923</v>
      </c>
      <c r="E86" s="449"/>
      <c r="F86" s="467" t="s">
        <v>1382</v>
      </c>
      <c r="G86" s="452" t="s">
        <v>1350</v>
      </c>
      <c r="H86" s="449"/>
      <c r="I86" s="449"/>
      <c r="J86" s="500" t="s">
        <v>760</v>
      </c>
      <c r="K86" s="500" t="s">
        <v>761</v>
      </c>
      <c r="L86" s="440"/>
      <c r="M86" s="434"/>
      <c r="N86" s="440"/>
      <c r="O86" s="440"/>
      <c r="P86" s="440"/>
      <c r="Q86" s="440"/>
      <c r="R86" s="440"/>
      <c r="S86" s="440"/>
      <c r="T86" s="440"/>
      <c r="U86" s="434"/>
      <c r="V86" s="434"/>
      <c r="W86" s="434"/>
      <c r="X86" s="434"/>
      <c r="Y86" s="434"/>
      <c r="Z86" s="434"/>
      <c r="AA86" s="440"/>
      <c r="AB86" s="440"/>
      <c r="AC86" s="440"/>
      <c r="AD86" s="440"/>
      <c r="AE86" s="440"/>
      <c r="AF86" s="326"/>
    </row>
    <row r="87" spans="1:32" ht="106.5" customHeight="1">
      <c r="A87" s="447"/>
      <c r="B87" s="440"/>
      <c r="C87" s="449" t="s">
        <v>1227</v>
      </c>
      <c r="D87" s="467" t="s">
        <v>1301</v>
      </c>
      <c r="E87" s="467" t="s">
        <v>871</v>
      </c>
      <c r="F87" s="467" t="s">
        <v>871</v>
      </c>
      <c r="G87" s="452"/>
      <c r="H87" s="496" t="s">
        <v>841</v>
      </c>
      <c r="I87" s="496" t="s">
        <v>841</v>
      </c>
      <c r="J87" s="455" t="s">
        <v>746</v>
      </c>
      <c r="K87" s="500" t="s">
        <v>747</v>
      </c>
      <c r="L87" s="440"/>
      <c r="M87" s="434"/>
      <c r="N87" s="440"/>
      <c r="O87" s="440"/>
      <c r="P87" s="440"/>
      <c r="Q87" s="440"/>
      <c r="R87" s="440"/>
      <c r="S87" s="440"/>
      <c r="T87" s="440"/>
      <c r="U87" s="434"/>
      <c r="V87" s="434"/>
      <c r="W87" s="434"/>
      <c r="X87" s="434"/>
      <c r="Y87" s="434"/>
      <c r="Z87" s="434"/>
      <c r="AA87" s="440"/>
      <c r="AB87" s="440"/>
      <c r="AC87" s="440"/>
      <c r="AD87" s="440"/>
      <c r="AE87" s="440"/>
      <c r="AF87" s="326"/>
    </row>
    <row r="88" spans="1:32" ht="79.5" customHeight="1">
      <c r="A88" s="447">
        <f>A86+1</f>
        <v>53</v>
      </c>
      <c r="B88" s="440"/>
      <c r="C88" s="449" t="s">
        <v>1215</v>
      </c>
      <c r="D88" s="467" t="s">
        <v>1212</v>
      </c>
      <c r="E88" s="440"/>
      <c r="F88" s="467" t="s">
        <v>1213</v>
      </c>
      <c r="G88" s="473" t="s">
        <v>1350</v>
      </c>
      <c r="H88" s="496" t="s">
        <v>1224</v>
      </c>
      <c r="I88" s="496" t="s">
        <v>1225</v>
      </c>
      <c r="J88" s="455" t="s">
        <v>856</v>
      </c>
      <c r="K88" s="500" t="s">
        <v>1204</v>
      </c>
      <c r="L88" s="440"/>
      <c r="M88" s="434"/>
      <c r="N88" s="440"/>
      <c r="O88" s="440"/>
      <c r="P88" s="440"/>
      <c r="Q88" s="440"/>
      <c r="R88" s="440"/>
      <c r="S88" s="440"/>
      <c r="T88" s="440"/>
      <c r="U88" s="434"/>
      <c r="V88" s="434"/>
      <c r="W88" s="434"/>
      <c r="X88" s="434"/>
      <c r="Y88" s="434"/>
      <c r="Z88" s="434"/>
      <c r="AA88" s="440"/>
      <c r="AB88" s="440"/>
      <c r="AC88" s="440"/>
      <c r="AD88" s="440"/>
      <c r="AE88" s="440"/>
      <c r="AF88" s="326"/>
    </row>
    <row r="89" spans="1:32" ht="89.25" customHeight="1">
      <c r="A89" s="447"/>
      <c r="B89" s="440"/>
      <c r="C89" s="449" t="s">
        <v>825</v>
      </c>
      <c r="D89" s="467" t="s">
        <v>1301</v>
      </c>
      <c r="E89" s="440"/>
      <c r="F89" s="467" t="s">
        <v>871</v>
      </c>
      <c r="G89" s="452"/>
      <c r="H89" s="496" t="s">
        <v>843</v>
      </c>
      <c r="I89" s="496" t="s">
        <v>843</v>
      </c>
      <c r="J89" s="455" t="s">
        <v>746</v>
      </c>
      <c r="K89" s="500" t="s">
        <v>747</v>
      </c>
      <c r="L89" s="440"/>
      <c r="M89" s="434"/>
      <c r="N89" s="440"/>
      <c r="O89" s="440"/>
      <c r="P89" s="440"/>
      <c r="Q89" s="440"/>
      <c r="R89" s="440"/>
      <c r="S89" s="440"/>
      <c r="T89" s="440"/>
      <c r="U89" s="434"/>
      <c r="V89" s="434"/>
      <c r="W89" s="434"/>
      <c r="X89" s="434"/>
      <c r="Y89" s="434"/>
      <c r="Z89" s="434"/>
      <c r="AA89" s="440"/>
      <c r="AB89" s="440"/>
      <c r="AC89" s="440"/>
      <c r="AD89" s="440"/>
      <c r="AE89" s="440"/>
      <c r="AF89" s="326"/>
    </row>
    <row r="90" spans="1:32" ht="96" customHeight="1">
      <c r="A90" s="447"/>
      <c r="B90" s="440"/>
      <c r="C90" s="449" t="s">
        <v>826</v>
      </c>
      <c r="D90" s="467" t="s">
        <v>1301</v>
      </c>
      <c r="E90" s="440"/>
      <c r="F90" s="467" t="s">
        <v>871</v>
      </c>
      <c r="G90" s="452"/>
      <c r="H90" s="496" t="s">
        <v>844</v>
      </c>
      <c r="I90" s="496" t="s">
        <v>844</v>
      </c>
      <c r="J90" s="455" t="s">
        <v>746</v>
      </c>
      <c r="K90" s="500" t="s">
        <v>747</v>
      </c>
      <c r="L90" s="440"/>
      <c r="M90" s="434"/>
      <c r="N90" s="440"/>
      <c r="O90" s="440"/>
      <c r="P90" s="440"/>
      <c r="Q90" s="440"/>
      <c r="R90" s="440"/>
      <c r="S90" s="440"/>
      <c r="T90" s="440"/>
      <c r="U90" s="434"/>
      <c r="V90" s="434"/>
      <c r="W90" s="434"/>
      <c r="X90" s="434"/>
      <c r="Y90" s="434"/>
      <c r="Z90" s="434"/>
      <c r="AA90" s="440"/>
      <c r="AB90" s="440"/>
      <c r="AC90" s="440"/>
      <c r="AD90" s="440"/>
      <c r="AE90" s="440"/>
      <c r="AF90" s="326"/>
    </row>
    <row r="91" spans="1:32" ht="79.5" customHeight="1">
      <c r="A91" s="447">
        <f>A88+1</f>
        <v>54</v>
      </c>
      <c r="B91" s="440"/>
      <c r="C91" s="449" t="s">
        <v>1263</v>
      </c>
      <c r="D91" s="467" t="s">
        <v>308</v>
      </c>
      <c r="E91" s="440"/>
      <c r="F91" s="467" t="s">
        <v>1264</v>
      </c>
      <c r="G91" s="453" t="s">
        <v>1404</v>
      </c>
      <c r="H91" s="496" t="s">
        <v>1477</v>
      </c>
      <c r="I91" s="496" t="s">
        <v>1413</v>
      </c>
      <c r="J91" s="455" t="s">
        <v>1479</v>
      </c>
      <c r="K91" s="500" t="s">
        <v>1478</v>
      </c>
      <c r="L91" s="440"/>
      <c r="M91" s="434"/>
      <c r="N91" s="440"/>
      <c r="O91" s="440"/>
      <c r="P91" s="440"/>
      <c r="Q91" s="440"/>
      <c r="R91" s="440"/>
      <c r="S91" s="440"/>
      <c r="T91" s="440"/>
      <c r="U91" s="434"/>
      <c r="V91" s="434"/>
      <c r="W91" s="434"/>
      <c r="X91" s="434"/>
      <c r="Y91" s="434"/>
      <c r="Z91" s="434"/>
      <c r="AA91" s="440"/>
      <c r="AB91" s="440"/>
      <c r="AC91" s="440"/>
      <c r="AD91" s="440"/>
      <c r="AE91" s="440"/>
      <c r="AF91" s="326"/>
    </row>
    <row r="92" spans="1:32" ht="79.5" customHeight="1">
      <c r="A92" s="447"/>
      <c r="B92" s="440"/>
      <c r="C92" s="449" t="s">
        <v>828</v>
      </c>
      <c r="D92" s="467" t="s">
        <v>1203</v>
      </c>
      <c r="E92" s="440"/>
      <c r="F92" s="467" t="s">
        <v>1202</v>
      </c>
      <c r="G92" s="452"/>
      <c r="H92" s="496" t="s">
        <v>846</v>
      </c>
      <c r="I92" s="496" t="s">
        <v>846</v>
      </c>
      <c r="J92" s="455" t="s">
        <v>860</v>
      </c>
      <c r="K92" s="500" t="s">
        <v>861</v>
      </c>
      <c r="L92" s="440"/>
      <c r="M92" s="434"/>
      <c r="N92" s="440"/>
      <c r="O92" s="440"/>
      <c r="P92" s="440"/>
      <c r="Q92" s="440"/>
      <c r="R92" s="440"/>
      <c r="S92" s="440"/>
      <c r="T92" s="440"/>
      <c r="U92" s="434"/>
      <c r="V92" s="434"/>
      <c r="W92" s="434"/>
      <c r="X92" s="434"/>
      <c r="Y92" s="434"/>
      <c r="Z92" s="434"/>
      <c r="AA92" s="440"/>
      <c r="AB92" s="440"/>
      <c r="AC92" s="440"/>
      <c r="AD92" s="440"/>
      <c r="AE92" s="440"/>
      <c r="AF92" s="326"/>
    </row>
    <row r="93" spans="1:32" ht="93" customHeight="1">
      <c r="A93" s="447"/>
      <c r="B93" s="440"/>
      <c r="C93" s="449" t="s">
        <v>829</v>
      </c>
      <c r="D93" s="467" t="s">
        <v>1301</v>
      </c>
      <c r="E93" s="440"/>
      <c r="F93" s="467" t="s">
        <v>871</v>
      </c>
      <c r="G93" s="452"/>
      <c r="H93" s="496" t="s">
        <v>847</v>
      </c>
      <c r="I93" s="496" t="s">
        <v>847</v>
      </c>
      <c r="J93" s="455" t="s">
        <v>668</v>
      </c>
      <c r="K93" s="500" t="s">
        <v>862</v>
      </c>
      <c r="L93" s="440"/>
      <c r="M93" s="434"/>
      <c r="N93" s="440"/>
      <c r="O93" s="440"/>
      <c r="P93" s="440"/>
      <c r="Q93" s="440"/>
      <c r="R93" s="440"/>
      <c r="S93" s="440"/>
      <c r="T93" s="440"/>
      <c r="U93" s="434"/>
      <c r="V93" s="434"/>
      <c r="W93" s="434"/>
      <c r="X93" s="434"/>
      <c r="Y93" s="434"/>
      <c r="Z93" s="434"/>
      <c r="AA93" s="440"/>
      <c r="AB93" s="440"/>
      <c r="AC93" s="440"/>
      <c r="AD93" s="440"/>
      <c r="AE93" s="440"/>
      <c r="AF93" s="326"/>
    </row>
    <row r="94" spans="1:32" ht="96" customHeight="1">
      <c r="A94" s="447"/>
      <c r="B94" s="440"/>
      <c r="C94" s="449" t="s">
        <v>830</v>
      </c>
      <c r="D94" s="467" t="s">
        <v>1301</v>
      </c>
      <c r="E94" s="440"/>
      <c r="F94" s="467" t="s">
        <v>871</v>
      </c>
      <c r="G94" s="452"/>
      <c r="H94" s="496" t="s">
        <v>848</v>
      </c>
      <c r="I94" s="496" t="s">
        <v>848</v>
      </c>
      <c r="J94" s="455" t="s">
        <v>746</v>
      </c>
      <c r="K94" s="500" t="s">
        <v>747</v>
      </c>
      <c r="L94" s="440"/>
      <c r="M94" s="434"/>
      <c r="N94" s="440"/>
      <c r="O94" s="440"/>
      <c r="P94" s="440"/>
      <c r="Q94" s="440"/>
      <c r="R94" s="440"/>
      <c r="S94" s="440"/>
      <c r="T94" s="440"/>
      <c r="U94" s="434"/>
      <c r="V94" s="434"/>
      <c r="W94" s="434"/>
      <c r="X94" s="434"/>
      <c r="Y94" s="434"/>
      <c r="Z94" s="434"/>
      <c r="AA94" s="440"/>
      <c r="AB94" s="440"/>
      <c r="AC94" s="440"/>
      <c r="AD94" s="440"/>
      <c r="AE94" s="440"/>
      <c r="AF94" s="326"/>
    </row>
    <row r="95" spans="1:32" ht="89.25" customHeight="1">
      <c r="A95" s="447"/>
      <c r="B95" s="440"/>
      <c r="C95" s="449" t="s">
        <v>831</v>
      </c>
      <c r="D95" s="467" t="s">
        <v>1301</v>
      </c>
      <c r="E95" s="440"/>
      <c r="F95" s="467" t="s">
        <v>871</v>
      </c>
      <c r="G95" s="452"/>
      <c r="H95" s="496" t="s">
        <v>849</v>
      </c>
      <c r="I95" s="496" t="s">
        <v>849</v>
      </c>
      <c r="J95" s="455" t="s">
        <v>746</v>
      </c>
      <c r="K95" s="500" t="s">
        <v>747</v>
      </c>
      <c r="L95" s="440"/>
      <c r="M95" s="434"/>
      <c r="N95" s="440"/>
      <c r="O95" s="440"/>
      <c r="P95" s="440"/>
      <c r="Q95" s="440"/>
      <c r="R95" s="440"/>
      <c r="S95" s="440"/>
      <c r="T95" s="440"/>
      <c r="U95" s="434"/>
      <c r="V95" s="434"/>
      <c r="W95" s="434"/>
      <c r="X95" s="434"/>
      <c r="Y95" s="434"/>
      <c r="Z95" s="434"/>
      <c r="AA95" s="440"/>
      <c r="AB95" s="440"/>
      <c r="AC95" s="440"/>
      <c r="AD95" s="440"/>
      <c r="AE95" s="440"/>
      <c r="AF95" s="326"/>
    </row>
    <row r="96" spans="1:32" ht="79.5" customHeight="1">
      <c r="A96" s="447"/>
      <c r="B96" s="440"/>
      <c r="C96" s="449" t="s">
        <v>832</v>
      </c>
      <c r="D96" s="467" t="s">
        <v>1301</v>
      </c>
      <c r="E96" s="488"/>
      <c r="F96" s="467" t="s">
        <v>871</v>
      </c>
      <c r="G96" s="452"/>
      <c r="H96" s="496" t="s">
        <v>850</v>
      </c>
      <c r="I96" s="496" t="s">
        <v>850</v>
      </c>
      <c r="J96" s="455" t="s">
        <v>863</v>
      </c>
      <c r="K96" s="500" t="s">
        <v>864</v>
      </c>
      <c r="L96" s="440"/>
      <c r="M96" s="434"/>
      <c r="N96" s="440"/>
      <c r="O96" s="440"/>
      <c r="P96" s="440"/>
      <c r="Q96" s="440"/>
      <c r="R96" s="440"/>
      <c r="S96" s="440"/>
      <c r="T96" s="440"/>
      <c r="U96" s="434"/>
      <c r="V96" s="434"/>
      <c r="W96" s="434"/>
      <c r="X96" s="434"/>
      <c r="Y96" s="434"/>
      <c r="Z96" s="434"/>
      <c r="AA96" s="440"/>
      <c r="AB96" s="440"/>
      <c r="AC96" s="440"/>
      <c r="AD96" s="440"/>
      <c r="AE96" s="440"/>
      <c r="AF96" s="326"/>
    </row>
    <row r="97" spans="1:32" ht="144" customHeight="1">
      <c r="A97" s="447"/>
      <c r="B97" s="440"/>
      <c r="C97" s="449" t="s">
        <v>928</v>
      </c>
      <c r="D97" s="467" t="s">
        <v>1403</v>
      </c>
      <c r="E97" s="449"/>
      <c r="F97" s="452" t="s">
        <v>914</v>
      </c>
      <c r="G97" s="452" t="s">
        <v>951</v>
      </c>
      <c r="H97" s="496" t="s">
        <v>915</v>
      </c>
      <c r="I97" s="496" t="s">
        <v>916</v>
      </c>
      <c r="J97" s="455" t="s">
        <v>918</v>
      </c>
      <c r="K97" s="500" t="s">
        <v>917</v>
      </c>
      <c r="L97" s="440"/>
      <c r="M97" s="434"/>
      <c r="N97" s="440"/>
      <c r="O97" s="440"/>
      <c r="P97" s="440"/>
      <c r="Q97" s="440"/>
      <c r="R97" s="440"/>
      <c r="S97" s="440"/>
      <c r="T97" s="440"/>
      <c r="U97" s="434"/>
      <c r="V97" s="434"/>
      <c r="W97" s="434"/>
      <c r="X97" s="434"/>
      <c r="Y97" s="434"/>
      <c r="Z97" s="434"/>
      <c r="AA97" s="440"/>
      <c r="AB97" s="440"/>
      <c r="AC97" s="440"/>
      <c r="AD97" s="440"/>
      <c r="AE97" s="440"/>
      <c r="AF97" s="326"/>
    </row>
    <row r="98" spans="1:32" ht="117" customHeight="1">
      <c r="A98" s="447"/>
      <c r="B98" s="440"/>
      <c r="C98" s="449" t="s">
        <v>929</v>
      </c>
      <c r="D98" s="467" t="s">
        <v>1403</v>
      </c>
      <c r="E98" s="449"/>
      <c r="F98" s="452" t="s">
        <v>914</v>
      </c>
      <c r="G98" s="452" t="s">
        <v>951</v>
      </c>
      <c r="H98" s="496" t="s">
        <v>931</v>
      </c>
      <c r="I98" s="496" t="s">
        <v>932</v>
      </c>
      <c r="J98" s="455" t="s">
        <v>933</v>
      </c>
      <c r="K98" s="500" t="s">
        <v>930</v>
      </c>
      <c r="L98" s="440"/>
      <c r="M98" s="434"/>
      <c r="N98" s="440"/>
      <c r="O98" s="440"/>
      <c r="P98" s="440"/>
      <c r="Q98" s="440"/>
      <c r="R98" s="440"/>
      <c r="S98" s="440"/>
      <c r="T98" s="440"/>
      <c r="U98" s="434"/>
      <c r="V98" s="434"/>
      <c r="W98" s="434"/>
      <c r="X98" s="434"/>
      <c r="Y98" s="434"/>
      <c r="Z98" s="434"/>
      <c r="AA98" s="440"/>
      <c r="AB98" s="440"/>
      <c r="AC98" s="440"/>
      <c r="AD98" s="440"/>
      <c r="AE98" s="440"/>
      <c r="AF98" s="326"/>
    </row>
    <row r="99" spans="1:32" ht="79.5" customHeight="1">
      <c r="A99" s="447">
        <f>A91+1</f>
        <v>55</v>
      </c>
      <c r="B99" s="440"/>
      <c r="C99" s="449" t="s">
        <v>835</v>
      </c>
      <c r="D99" s="467" t="s">
        <v>309</v>
      </c>
      <c r="E99" s="449"/>
      <c r="F99" s="467" t="s">
        <v>948</v>
      </c>
      <c r="G99" s="473" t="s">
        <v>1439</v>
      </c>
      <c r="H99" s="496"/>
      <c r="I99" s="496" t="s">
        <v>949</v>
      </c>
      <c r="J99" s="455" t="s">
        <v>746</v>
      </c>
      <c r="K99" s="500" t="s">
        <v>747</v>
      </c>
      <c r="L99" s="440"/>
      <c r="M99" s="434"/>
      <c r="N99" s="440"/>
      <c r="O99" s="440"/>
      <c r="P99" s="440"/>
      <c r="Q99" s="440"/>
      <c r="R99" s="440"/>
      <c r="S99" s="440"/>
      <c r="T99" s="440"/>
      <c r="U99" s="434"/>
      <c r="V99" s="434"/>
      <c r="W99" s="434"/>
      <c r="X99" s="434"/>
      <c r="Y99" s="434"/>
      <c r="Z99" s="434"/>
      <c r="AA99" s="440"/>
      <c r="AB99" s="440"/>
      <c r="AC99" s="440"/>
      <c r="AD99" s="440"/>
      <c r="AE99" s="440"/>
      <c r="AF99" s="326"/>
    </row>
    <row r="100" spans="1:32" ht="133.19999999999999" customHeight="1">
      <c r="A100" s="447"/>
      <c r="B100" s="440"/>
      <c r="C100" s="449" t="s">
        <v>836</v>
      </c>
      <c r="D100" s="467" t="s">
        <v>909</v>
      </c>
      <c r="E100" s="449"/>
      <c r="F100" s="467" t="s">
        <v>871</v>
      </c>
      <c r="G100" s="452" t="s">
        <v>950</v>
      </c>
      <c r="H100" s="496" t="s">
        <v>854</v>
      </c>
      <c r="I100" s="496" t="s">
        <v>854</v>
      </c>
      <c r="J100" s="455" t="s">
        <v>746</v>
      </c>
      <c r="K100" s="500" t="s">
        <v>747</v>
      </c>
      <c r="L100" s="440"/>
      <c r="M100" s="434"/>
      <c r="N100" s="440"/>
      <c r="O100" s="440"/>
      <c r="P100" s="440"/>
      <c r="Q100" s="440"/>
      <c r="R100" s="440"/>
      <c r="S100" s="440"/>
      <c r="T100" s="440"/>
      <c r="U100" s="434"/>
      <c r="V100" s="434"/>
      <c r="W100" s="434"/>
      <c r="X100" s="434"/>
      <c r="Y100" s="434"/>
      <c r="Z100" s="434"/>
      <c r="AA100" s="440"/>
      <c r="AB100" s="440"/>
      <c r="AC100" s="440"/>
      <c r="AD100" s="440"/>
      <c r="AE100" s="440"/>
      <c r="AF100" s="326"/>
    </row>
    <row r="101" spans="1:32" ht="107.25" customHeight="1">
      <c r="A101" s="447">
        <f>A99+1</f>
        <v>56</v>
      </c>
      <c r="B101" s="488"/>
      <c r="C101" s="504" t="s">
        <v>934</v>
      </c>
      <c r="D101" s="512" t="s">
        <v>309</v>
      </c>
      <c r="E101" s="504"/>
      <c r="F101" s="452" t="s">
        <v>1517</v>
      </c>
      <c r="G101" s="453" t="s">
        <v>1418</v>
      </c>
      <c r="H101" s="492" t="s">
        <v>1126</v>
      </c>
      <c r="I101" s="492" t="s">
        <v>1518</v>
      </c>
      <c r="J101" s="506" t="s">
        <v>746</v>
      </c>
      <c r="K101" s="513" t="s">
        <v>747</v>
      </c>
      <c r="L101" s="440"/>
      <c r="M101" s="434"/>
      <c r="N101" s="440"/>
      <c r="O101" s="440"/>
      <c r="P101" s="440"/>
      <c r="Q101" s="440"/>
      <c r="R101" s="440"/>
      <c r="S101" s="440"/>
      <c r="T101" s="440"/>
      <c r="U101" s="434"/>
      <c r="V101" s="434"/>
      <c r="W101" s="434"/>
      <c r="X101" s="434"/>
      <c r="Y101" s="434"/>
      <c r="Z101" s="434"/>
      <c r="AA101" s="440"/>
      <c r="AB101" s="440"/>
      <c r="AC101" s="440"/>
      <c r="AD101" s="440"/>
      <c r="AE101" s="440"/>
      <c r="AF101" s="326"/>
    </row>
    <row r="102" spans="1:32" ht="84">
      <c r="A102" s="447">
        <f>A101+1</f>
        <v>57</v>
      </c>
      <c r="B102" s="494"/>
      <c r="C102" s="500" t="s">
        <v>872</v>
      </c>
      <c r="D102" s="467" t="s">
        <v>897</v>
      </c>
      <c r="E102" s="494"/>
      <c r="F102" s="452" t="s">
        <v>1159</v>
      </c>
      <c r="G102" s="452" t="s">
        <v>1289</v>
      </c>
      <c r="H102" s="501" t="s">
        <v>1160</v>
      </c>
      <c r="I102" s="496" t="s">
        <v>1161</v>
      </c>
      <c r="J102" s="506" t="s">
        <v>874</v>
      </c>
      <c r="K102" s="500" t="s">
        <v>875</v>
      </c>
      <c r="L102" s="440"/>
      <c r="M102" s="434"/>
      <c r="N102" s="440"/>
      <c r="O102" s="440"/>
      <c r="P102" s="440"/>
      <c r="Q102" s="440"/>
      <c r="R102" s="440"/>
      <c r="S102" s="440"/>
      <c r="T102" s="440"/>
      <c r="U102" s="434"/>
      <c r="V102" s="434"/>
      <c r="W102" s="434"/>
      <c r="X102" s="434"/>
      <c r="Y102" s="434"/>
      <c r="Z102" s="434"/>
      <c r="AA102" s="440"/>
      <c r="AB102" s="440"/>
      <c r="AC102" s="440"/>
      <c r="AD102" s="440"/>
      <c r="AE102" s="440"/>
      <c r="AF102" s="326"/>
    </row>
    <row r="103" spans="1:32" ht="231">
      <c r="A103" s="447"/>
      <c r="B103" s="494"/>
      <c r="C103" s="500" t="s">
        <v>873</v>
      </c>
      <c r="D103" s="467" t="s">
        <v>1113</v>
      </c>
      <c r="E103" s="494"/>
      <c r="F103" s="505" t="s">
        <v>1114</v>
      </c>
      <c r="G103" s="452"/>
      <c r="H103" s="501" t="s">
        <v>885</v>
      </c>
      <c r="I103" s="496" t="s">
        <v>886</v>
      </c>
      <c r="J103" s="506" t="s">
        <v>1054</v>
      </c>
      <c r="K103" s="500" t="s">
        <v>876</v>
      </c>
      <c r="L103" s="440"/>
      <c r="M103" s="434"/>
      <c r="N103" s="440"/>
      <c r="O103" s="440"/>
      <c r="P103" s="440"/>
      <c r="Q103" s="440"/>
      <c r="R103" s="440"/>
      <c r="S103" s="440"/>
      <c r="T103" s="440"/>
      <c r="U103" s="434"/>
      <c r="V103" s="434"/>
      <c r="W103" s="434"/>
      <c r="X103" s="434"/>
      <c r="Y103" s="434"/>
      <c r="Z103" s="434"/>
      <c r="AA103" s="440"/>
      <c r="AB103" s="440"/>
      <c r="AC103" s="440"/>
      <c r="AD103" s="440"/>
      <c r="AE103" s="440"/>
      <c r="AF103" s="326"/>
    </row>
    <row r="104" spans="1:32" ht="168">
      <c r="A104" s="447">
        <f>A102+1</f>
        <v>58</v>
      </c>
      <c r="B104" s="494"/>
      <c r="C104" s="500" t="s">
        <v>910</v>
      </c>
      <c r="D104" s="467" t="s">
        <v>309</v>
      </c>
      <c r="E104" s="494"/>
      <c r="F104" s="505" t="s">
        <v>1395</v>
      </c>
      <c r="G104" s="453" t="s">
        <v>1381</v>
      </c>
      <c r="H104" s="501" t="s">
        <v>1397</v>
      </c>
      <c r="I104" s="496" t="s">
        <v>1398</v>
      </c>
      <c r="J104" s="506" t="s">
        <v>912</v>
      </c>
      <c r="K104" s="500" t="s">
        <v>747</v>
      </c>
      <c r="L104" s="440"/>
      <c r="M104" s="434"/>
      <c r="N104" s="440"/>
      <c r="O104" s="440"/>
      <c r="P104" s="440"/>
      <c r="Q104" s="440"/>
      <c r="R104" s="440"/>
      <c r="S104" s="440"/>
      <c r="T104" s="440"/>
      <c r="U104" s="434"/>
      <c r="V104" s="434"/>
      <c r="W104" s="434"/>
      <c r="X104" s="434"/>
      <c r="Y104" s="434"/>
      <c r="Z104" s="434"/>
      <c r="AA104" s="440"/>
      <c r="AB104" s="440"/>
      <c r="AC104" s="440"/>
      <c r="AD104" s="440"/>
      <c r="AE104" s="440"/>
      <c r="AF104" s="326"/>
    </row>
    <row r="105" spans="1:32" ht="105">
      <c r="A105" s="447">
        <f t="shared" ref="A105:A110" si="10">A104+1</f>
        <v>59</v>
      </c>
      <c r="B105" s="494"/>
      <c r="C105" s="500" t="s">
        <v>911</v>
      </c>
      <c r="D105" s="467" t="s">
        <v>923</v>
      </c>
      <c r="E105" s="494"/>
      <c r="F105" s="505" t="s">
        <v>1396</v>
      </c>
      <c r="G105" s="453" t="s">
        <v>1381</v>
      </c>
      <c r="H105" s="501"/>
      <c r="I105" s="496"/>
      <c r="J105" s="506" t="s">
        <v>1044</v>
      </c>
      <c r="K105" s="500" t="s">
        <v>913</v>
      </c>
      <c r="L105" s="440"/>
      <c r="M105" s="434"/>
      <c r="N105" s="440"/>
      <c r="O105" s="440"/>
      <c r="P105" s="440"/>
      <c r="Q105" s="440"/>
      <c r="R105" s="440"/>
      <c r="S105" s="440"/>
      <c r="T105" s="440"/>
      <c r="U105" s="434"/>
      <c r="V105" s="434"/>
      <c r="W105" s="434"/>
      <c r="X105" s="434"/>
      <c r="Y105" s="434"/>
      <c r="Z105" s="434"/>
      <c r="AA105" s="440"/>
      <c r="AB105" s="440"/>
      <c r="AC105" s="440"/>
      <c r="AD105" s="440"/>
      <c r="AE105" s="440"/>
      <c r="AF105" s="326"/>
    </row>
    <row r="106" spans="1:32" ht="63">
      <c r="A106" s="447">
        <f t="shared" si="10"/>
        <v>60</v>
      </c>
      <c r="B106" s="494"/>
      <c r="C106" s="500" t="s">
        <v>1463</v>
      </c>
      <c r="D106" s="450" t="s">
        <v>308</v>
      </c>
      <c r="E106" s="494"/>
      <c r="F106" s="452" t="s">
        <v>1462</v>
      </c>
      <c r="G106" s="453" t="s">
        <v>1418</v>
      </c>
      <c r="H106" s="501" t="s">
        <v>1464</v>
      </c>
      <c r="I106" s="496" t="s">
        <v>1465</v>
      </c>
      <c r="J106" s="455" t="s">
        <v>879</v>
      </c>
      <c r="K106" s="500" t="s">
        <v>878</v>
      </c>
      <c r="L106" s="440"/>
      <c r="M106" s="434"/>
      <c r="N106" s="440"/>
      <c r="O106" s="440"/>
      <c r="P106" s="440"/>
      <c r="Q106" s="440"/>
      <c r="R106" s="440"/>
      <c r="S106" s="440"/>
      <c r="T106" s="440"/>
      <c r="U106" s="434"/>
      <c r="V106" s="434"/>
      <c r="W106" s="434"/>
      <c r="X106" s="434"/>
      <c r="Y106" s="434"/>
      <c r="Z106" s="434"/>
      <c r="AA106" s="440"/>
      <c r="AB106" s="440"/>
      <c r="AC106" s="440"/>
      <c r="AD106" s="440"/>
      <c r="AE106" s="440"/>
      <c r="AF106" s="326"/>
    </row>
    <row r="107" spans="1:32" ht="76.8">
      <c r="A107" s="447">
        <f t="shared" si="10"/>
        <v>61</v>
      </c>
      <c r="B107" s="494"/>
      <c r="C107" s="500" t="s">
        <v>1189</v>
      </c>
      <c r="D107" s="498" t="s">
        <v>308</v>
      </c>
      <c r="E107" s="494"/>
      <c r="F107" s="452" t="s">
        <v>1188</v>
      </c>
      <c r="G107" s="453" t="s">
        <v>1418</v>
      </c>
      <c r="H107" s="496" t="s">
        <v>1190</v>
      </c>
      <c r="I107" s="496"/>
      <c r="J107" s="455" t="s">
        <v>887</v>
      </c>
      <c r="K107" s="500" t="s">
        <v>888</v>
      </c>
      <c r="L107" s="440"/>
      <c r="M107" s="434"/>
      <c r="N107" s="440"/>
      <c r="O107" s="440"/>
      <c r="P107" s="440"/>
      <c r="Q107" s="440"/>
      <c r="R107" s="440"/>
      <c r="S107" s="440"/>
      <c r="T107" s="440"/>
      <c r="U107" s="434"/>
      <c r="V107" s="434"/>
      <c r="W107" s="434"/>
      <c r="X107" s="434"/>
      <c r="Y107" s="434"/>
      <c r="Z107" s="434"/>
      <c r="AA107" s="440"/>
      <c r="AB107" s="440"/>
      <c r="AC107" s="440"/>
      <c r="AD107" s="440"/>
      <c r="AE107" s="440"/>
      <c r="AF107" s="326"/>
    </row>
    <row r="108" spans="1:32" ht="84">
      <c r="A108" s="447"/>
      <c r="B108" s="494"/>
      <c r="C108" s="500" t="s">
        <v>889</v>
      </c>
      <c r="D108" s="467" t="s">
        <v>1447</v>
      </c>
      <c r="E108" s="494"/>
      <c r="F108" s="452" t="s">
        <v>1448</v>
      </c>
      <c r="G108" s="473"/>
      <c r="H108" s="496" t="s">
        <v>891</v>
      </c>
      <c r="I108" s="496" t="s">
        <v>892</v>
      </c>
      <c r="J108" s="455" t="s">
        <v>683</v>
      </c>
      <c r="K108" s="500" t="s">
        <v>672</v>
      </c>
      <c r="L108" s="440"/>
      <c r="M108" s="434"/>
      <c r="N108" s="440"/>
      <c r="O108" s="440"/>
      <c r="P108" s="440"/>
      <c r="Q108" s="440"/>
      <c r="R108" s="440"/>
      <c r="S108" s="440"/>
      <c r="T108" s="440"/>
      <c r="U108" s="434"/>
      <c r="V108" s="434"/>
      <c r="W108" s="434"/>
      <c r="X108" s="434"/>
      <c r="Y108" s="434"/>
      <c r="Z108" s="434"/>
      <c r="AA108" s="440"/>
      <c r="AB108" s="440"/>
      <c r="AC108" s="440"/>
      <c r="AD108" s="440"/>
      <c r="AE108" s="440"/>
      <c r="AF108" s="326"/>
    </row>
    <row r="109" spans="1:32" ht="63">
      <c r="A109" s="447">
        <f>A107+1</f>
        <v>62</v>
      </c>
      <c r="B109" s="494"/>
      <c r="C109" s="500" t="s">
        <v>890</v>
      </c>
      <c r="D109" s="450" t="s">
        <v>308</v>
      </c>
      <c r="E109" s="494"/>
      <c r="F109" s="452" t="s">
        <v>1498</v>
      </c>
      <c r="G109" s="453" t="s">
        <v>1418</v>
      </c>
      <c r="H109" s="496" t="s">
        <v>1493</v>
      </c>
      <c r="I109" s="496" t="s">
        <v>1494</v>
      </c>
      <c r="J109" s="455" t="s">
        <v>893</v>
      </c>
      <c r="K109" s="500" t="s">
        <v>894</v>
      </c>
      <c r="L109" s="440"/>
      <c r="M109" s="434"/>
      <c r="N109" s="440"/>
      <c r="O109" s="440"/>
      <c r="P109" s="440"/>
      <c r="Q109" s="440"/>
      <c r="R109" s="440"/>
      <c r="S109" s="440"/>
      <c r="T109" s="440"/>
      <c r="U109" s="434"/>
      <c r="V109" s="434"/>
      <c r="W109" s="434"/>
      <c r="X109" s="434"/>
      <c r="Y109" s="434"/>
      <c r="Z109" s="434"/>
      <c r="AA109" s="440"/>
      <c r="AB109" s="440"/>
      <c r="AC109" s="440"/>
      <c r="AD109" s="440"/>
      <c r="AE109" s="440"/>
      <c r="AF109" s="326"/>
    </row>
    <row r="110" spans="1:32" ht="76.8">
      <c r="A110" s="447">
        <f t="shared" si="10"/>
        <v>63</v>
      </c>
      <c r="B110" s="494"/>
      <c r="C110" s="500" t="s">
        <v>901</v>
      </c>
      <c r="D110" s="467" t="s">
        <v>897</v>
      </c>
      <c r="E110" s="494"/>
      <c r="F110" s="452" t="s">
        <v>1269</v>
      </c>
      <c r="G110" s="453" t="s">
        <v>1289</v>
      </c>
      <c r="H110" s="496" t="s">
        <v>902</v>
      </c>
      <c r="I110" s="496" t="s">
        <v>1267</v>
      </c>
      <c r="J110" s="455" t="s">
        <v>906</v>
      </c>
      <c r="K110" s="500" t="s">
        <v>907</v>
      </c>
      <c r="L110" s="440"/>
      <c r="M110" s="434"/>
      <c r="N110" s="440"/>
      <c r="O110" s="440"/>
      <c r="P110" s="440"/>
      <c r="Q110" s="440"/>
      <c r="R110" s="440"/>
      <c r="S110" s="440"/>
      <c r="T110" s="440"/>
      <c r="U110" s="434"/>
      <c r="V110" s="434"/>
      <c r="W110" s="434"/>
      <c r="X110" s="434"/>
      <c r="Y110" s="434"/>
      <c r="Z110" s="434"/>
      <c r="AA110" s="440"/>
      <c r="AB110" s="440"/>
      <c r="AC110" s="440"/>
      <c r="AD110" s="440"/>
      <c r="AE110" s="440"/>
      <c r="AF110" s="326"/>
    </row>
    <row r="111" spans="1:32" ht="63">
      <c r="A111" s="447"/>
      <c r="B111" s="494"/>
      <c r="C111" s="500" t="s">
        <v>903</v>
      </c>
      <c r="D111" s="467" t="s">
        <v>1030</v>
      </c>
      <c r="E111" s="494"/>
      <c r="F111" s="452" t="s">
        <v>1029</v>
      </c>
      <c r="G111" s="452"/>
      <c r="H111" s="494"/>
      <c r="I111" s="494"/>
      <c r="J111" s="455" t="s">
        <v>904</v>
      </c>
      <c r="K111" s="500" t="s">
        <v>905</v>
      </c>
      <c r="L111" s="440"/>
      <c r="M111" s="434"/>
      <c r="N111" s="440"/>
      <c r="O111" s="440"/>
      <c r="P111" s="440"/>
      <c r="Q111" s="440"/>
      <c r="R111" s="440"/>
      <c r="S111" s="440"/>
      <c r="T111" s="440"/>
      <c r="U111" s="434"/>
      <c r="V111" s="434"/>
      <c r="W111" s="434"/>
      <c r="X111" s="434"/>
      <c r="Y111" s="434"/>
      <c r="Z111" s="434"/>
      <c r="AA111" s="440"/>
      <c r="AB111" s="440"/>
      <c r="AC111" s="440"/>
      <c r="AD111" s="440"/>
      <c r="AE111" s="440"/>
      <c r="AF111" s="326"/>
    </row>
    <row r="112" spans="1:32" ht="126">
      <c r="A112" s="447">
        <f>A110+1</f>
        <v>64</v>
      </c>
      <c r="B112" s="494"/>
      <c r="C112" s="500" t="s">
        <v>920</v>
      </c>
      <c r="D112" s="467" t="s">
        <v>1212</v>
      </c>
      <c r="E112" s="494"/>
      <c r="F112" s="452" t="s">
        <v>1399</v>
      </c>
      <c r="G112" s="452" t="s">
        <v>1407</v>
      </c>
      <c r="H112" s="496" t="s">
        <v>1223</v>
      </c>
      <c r="I112" s="496" t="s">
        <v>1400</v>
      </c>
      <c r="J112" s="455" t="s">
        <v>746</v>
      </c>
      <c r="K112" s="500" t="s">
        <v>747</v>
      </c>
      <c r="L112" s="440"/>
      <c r="M112" s="434"/>
      <c r="N112" s="440"/>
      <c r="O112" s="440"/>
      <c r="P112" s="440"/>
      <c r="Q112" s="440"/>
      <c r="R112" s="440"/>
      <c r="S112" s="440"/>
      <c r="T112" s="440"/>
      <c r="U112" s="434"/>
      <c r="V112" s="434"/>
      <c r="W112" s="434"/>
      <c r="X112" s="434"/>
      <c r="Y112" s="434"/>
      <c r="Z112" s="434"/>
      <c r="AA112" s="440"/>
      <c r="AB112" s="440"/>
      <c r="AC112" s="440"/>
      <c r="AD112" s="440"/>
      <c r="AE112" s="440"/>
      <c r="AF112" s="326"/>
    </row>
    <row r="113" spans="1:32" ht="168">
      <c r="A113" s="447">
        <f>A112+1</f>
        <v>65</v>
      </c>
      <c r="B113" s="494"/>
      <c r="C113" s="500" t="s">
        <v>921</v>
      </c>
      <c r="D113" s="467" t="s">
        <v>309</v>
      </c>
      <c r="E113" s="494"/>
      <c r="F113" s="452" t="s">
        <v>919</v>
      </c>
      <c r="G113" s="453" t="s">
        <v>1275</v>
      </c>
      <c r="H113" s="496" t="s">
        <v>1091</v>
      </c>
      <c r="I113" s="496" t="s">
        <v>1092</v>
      </c>
      <c r="J113" s="455" t="s">
        <v>611</v>
      </c>
      <c r="K113" s="500" t="s">
        <v>612</v>
      </c>
      <c r="L113" s="440"/>
      <c r="M113" s="434"/>
      <c r="N113" s="440"/>
      <c r="O113" s="440"/>
      <c r="P113" s="440"/>
      <c r="Q113" s="440"/>
      <c r="R113" s="440"/>
      <c r="S113" s="440"/>
      <c r="T113" s="440"/>
      <c r="U113" s="434"/>
      <c r="V113" s="434"/>
      <c r="W113" s="434"/>
      <c r="X113" s="434"/>
      <c r="Y113" s="434"/>
      <c r="Z113" s="434"/>
      <c r="AA113" s="440"/>
      <c r="AB113" s="440"/>
      <c r="AC113" s="440"/>
      <c r="AD113" s="440"/>
      <c r="AE113" s="440"/>
      <c r="AF113" s="326"/>
    </row>
    <row r="114" spans="1:32" ht="63">
      <c r="A114" s="447"/>
      <c r="B114" s="494"/>
      <c r="C114" s="500" t="s">
        <v>922</v>
      </c>
      <c r="D114" s="467" t="s">
        <v>1016</v>
      </c>
      <c r="E114" s="494"/>
      <c r="F114" s="452" t="s">
        <v>1017</v>
      </c>
      <c r="G114" s="452"/>
      <c r="H114" s="496"/>
      <c r="I114" s="496"/>
      <c r="J114" s="455" t="s">
        <v>924</v>
      </c>
      <c r="K114" s="500" t="s">
        <v>925</v>
      </c>
      <c r="L114" s="440"/>
      <c r="M114" s="434"/>
      <c r="N114" s="440"/>
      <c r="O114" s="440"/>
      <c r="P114" s="440"/>
      <c r="Q114" s="440"/>
      <c r="R114" s="440"/>
      <c r="S114" s="440"/>
      <c r="T114" s="440"/>
      <c r="U114" s="434"/>
      <c r="V114" s="434"/>
      <c r="W114" s="434"/>
      <c r="X114" s="434"/>
      <c r="Y114" s="434"/>
      <c r="Z114" s="434"/>
      <c r="AA114" s="440"/>
      <c r="AB114" s="440"/>
      <c r="AC114" s="440"/>
      <c r="AD114" s="440"/>
      <c r="AE114" s="440"/>
      <c r="AF114" s="326"/>
    </row>
    <row r="115" spans="1:32" ht="63">
      <c r="A115" s="447">
        <f>A113+1</f>
        <v>66</v>
      </c>
      <c r="B115" s="494"/>
      <c r="C115" s="500" t="s">
        <v>926</v>
      </c>
      <c r="D115" s="467" t="s">
        <v>923</v>
      </c>
      <c r="E115" s="494"/>
      <c r="F115" s="452" t="s">
        <v>919</v>
      </c>
      <c r="G115" s="453" t="s">
        <v>1418</v>
      </c>
      <c r="H115" s="496"/>
      <c r="I115" s="496"/>
      <c r="J115" s="455" t="s">
        <v>927</v>
      </c>
      <c r="K115" s="500" t="s">
        <v>498</v>
      </c>
      <c r="L115" s="440"/>
      <c r="M115" s="434"/>
      <c r="N115" s="440"/>
      <c r="O115" s="440"/>
      <c r="P115" s="440"/>
      <c r="Q115" s="440"/>
      <c r="R115" s="440"/>
      <c r="S115" s="440"/>
      <c r="T115" s="440"/>
      <c r="U115" s="434"/>
      <c r="V115" s="434"/>
      <c r="W115" s="434"/>
      <c r="X115" s="434"/>
      <c r="Y115" s="434"/>
      <c r="Z115" s="434"/>
      <c r="AA115" s="440"/>
      <c r="AB115" s="440"/>
      <c r="AC115" s="440"/>
      <c r="AD115" s="440"/>
      <c r="AE115" s="440"/>
      <c r="AF115" s="326"/>
    </row>
    <row r="116" spans="1:32" ht="77.25" customHeight="1">
      <c r="A116" s="447"/>
      <c r="B116" s="494"/>
      <c r="C116" s="500" t="s">
        <v>941</v>
      </c>
      <c r="D116" s="467" t="s">
        <v>1447</v>
      </c>
      <c r="E116" s="494"/>
      <c r="F116" s="452" t="s">
        <v>1484</v>
      </c>
      <c r="G116" s="453"/>
      <c r="H116" s="496" t="s">
        <v>1032</v>
      </c>
      <c r="I116" s="496" t="s">
        <v>1031</v>
      </c>
      <c r="J116" s="455" t="s">
        <v>668</v>
      </c>
      <c r="K116" s="500" t="s">
        <v>612</v>
      </c>
      <c r="L116" s="440"/>
      <c r="M116" s="434"/>
      <c r="N116" s="440"/>
      <c r="O116" s="440"/>
      <c r="P116" s="440"/>
      <c r="Q116" s="440"/>
      <c r="R116" s="440"/>
      <c r="S116" s="440"/>
      <c r="T116" s="440"/>
      <c r="U116" s="434"/>
      <c r="V116" s="434"/>
      <c r="W116" s="434"/>
      <c r="X116" s="434"/>
      <c r="Y116" s="434"/>
      <c r="Z116" s="434"/>
      <c r="AA116" s="440"/>
      <c r="AB116" s="440"/>
      <c r="AC116" s="440"/>
      <c r="AD116" s="440"/>
      <c r="AE116" s="440"/>
      <c r="AF116" s="326"/>
    </row>
    <row r="117" spans="1:32" ht="63">
      <c r="A117" s="447"/>
      <c r="B117" s="494"/>
      <c r="C117" s="500" t="s">
        <v>942</v>
      </c>
      <c r="D117" s="467" t="s">
        <v>1423</v>
      </c>
      <c r="E117" s="494"/>
      <c r="F117" s="452" t="s">
        <v>1422</v>
      </c>
      <c r="G117" s="453"/>
      <c r="H117" s="496" t="s">
        <v>946</v>
      </c>
      <c r="I117" s="496" t="s">
        <v>1268</v>
      </c>
      <c r="J117" s="455" t="s">
        <v>746</v>
      </c>
      <c r="K117" s="500" t="s">
        <v>747</v>
      </c>
      <c r="L117" s="440"/>
      <c r="M117" s="434"/>
      <c r="N117" s="440"/>
      <c r="O117" s="440"/>
      <c r="P117" s="440"/>
      <c r="Q117" s="440"/>
      <c r="R117" s="440"/>
      <c r="S117" s="440"/>
      <c r="T117" s="440"/>
      <c r="U117" s="434"/>
      <c r="V117" s="434"/>
      <c r="W117" s="434"/>
      <c r="X117" s="434"/>
      <c r="Y117" s="434"/>
      <c r="Z117" s="434"/>
      <c r="AA117" s="440"/>
      <c r="AB117" s="440"/>
      <c r="AC117" s="440"/>
      <c r="AD117" s="440"/>
      <c r="AE117" s="440"/>
      <c r="AF117" s="326"/>
    </row>
    <row r="118" spans="1:32" ht="63">
      <c r="A118" s="447">
        <f>A115+1</f>
        <v>67</v>
      </c>
      <c r="B118" s="494"/>
      <c r="C118" s="500" t="s">
        <v>943</v>
      </c>
      <c r="D118" s="467" t="s">
        <v>897</v>
      </c>
      <c r="E118" s="494"/>
      <c r="F118" s="452" t="s">
        <v>1175</v>
      </c>
      <c r="G118" s="453" t="s">
        <v>1289</v>
      </c>
      <c r="H118" s="496" t="s">
        <v>947</v>
      </c>
      <c r="I118" s="496" t="s">
        <v>1179</v>
      </c>
      <c r="J118" s="455" t="s">
        <v>1380</v>
      </c>
      <c r="K118" s="500" t="s">
        <v>1379</v>
      </c>
      <c r="L118" s="440"/>
      <c r="M118" s="434"/>
      <c r="N118" s="440"/>
      <c r="O118" s="440"/>
      <c r="P118" s="440"/>
      <c r="Q118" s="440"/>
      <c r="R118" s="440"/>
      <c r="S118" s="440"/>
      <c r="T118" s="440"/>
      <c r="U118" s="434"/>
      <c r="V118" s="434"/>
      <c r="W118" s="434"/>
      <c r="X118" s="434"/>
      <c r="Y118" s="434"/>
      <c r="Z118" s="434"/>
      <c r="AA118" s="440"/>
      <c r="AB118" s="440"/>
      <c r="AC118" s="440"/>
      <c r="AD118" s="440"/>
      <c r="AE118" s="440"/>
      <c r="AF118" s="326"/>
    </row>
    <row r="119" spans="1:32" ht="84">
      <c r="A119" s="447">
        <f t="shared" ref="A119:A126" si="11">A118+1</f>
        <v>68</v>
      </c>
      <c r="B119" s="514"/>
      <c r="C119" s="515" t="s">
        <v>952</v>
      </c>
      <c r="D119" s="516" t="s">
        <v>308</v>
      </c>
      <c r="E119" s="517"/>
      <c r="F119" s="470" t="s">
        <v>1341</v>
      </c>
      <c r="G119" s="473" t="s">
        <v>1306</v>
      </c>
      <c r="H119" s="518" t="s">
        <v>1342</v>
      </c>
      <c r="I119" s="518" t="s">
        <v>1343</v>
      </c>
      <c r="J119" s="519" t="s">
        <v>953</v>
      </c>
      <c r="K119" s="515" t="s">
        <v>954</v>
      </c>
      <c r="L119" s="440"/>
      <c r="M119" s="434"/>
      <c r="N119" s="440"/>
      <c r="O119" s="440"/>
      <c r="P119" s="440"/>
      <c r="Q119" s="440"/>
      <c r="R119" s="440"/>
      <c r="S119" s="440"/>
      <c r="T119" s="440"/>
      <c r="U119" s="434"/>
      <c r="V119" s="434"/>
      <c r="W119" s="434"/>
      <c r="X119" s="434"/>
      <c r="Y119" s="434"/>
      <c r="Z119" s="434"/>
      <c r="AA119" s="440"/>
      <c r="AB119" s="440"/>
      <c r="AC119" s="440"/>
      <c r="AD119" s="440"/>
      <c r="AE119" s="440"/>
    </row>
    <row r="120" spans="1:32" ht="84">
      <c r="A120" s="447">
        <f t="shared" si="11"/>
        <v>69</v>
      </c>
      <c r="B120" s="494"/>
      <c r="C120" s="500" t="s">
        <v>1155</v>
      </c>
      <c r="D120" s="516" t="s">
        <v>308</v>
      </c>
      <c r="E120" s="494"/>
      <c r="F120" s="452" t="s">
        <v>1156</v>
      </c>
      <c r="G120" s="453" t="s">
        <v>1439</v>
      </c>
      <c r="H120" s="496" t="s">
        <v>1157</v>
      </c>
      <c r="I120" s="496" t="s">
        <v>1158</v>
      </c>
      <c r="J120" s="455" t="s">
        <v>611</v>
      </c>
      <c r="K120" s="500" t="s">
        <v>612</v>
      </c>
      <c r="L120" s="440"/>
      <c r="M120" s="434"/>
      <c r="N120" s="440"/>
      <c r="O120" s="440"/>
      <c r="P120" s="440"/>
      <c r="Q120" s="440"/>
      <c r="R120" s="440"/>
      <c r="S120" s="440"/>
      <c r="T120" s="440"/>
      <c r="U120" s="434"/>
      <c r="V120" s="434"/>
      <c r="W120" s="434"/>
      <c r="X120" s="434"/>
      <c r="Y120" s="434"/>
      <c r="Z120" s="434"/>
      <c r="AA120" s="440"/>
      <c r="AB120" s="440"/>
      <c r="AC120" s="440"/>
      <c r="AD120" s="440"/>
      <c r="AE120" s="440"/>
    </row>
    <row r="121" spans="1:32" ht="77.25" customHeight="1">
      <c r="A121" s="447">
        <f t="shared" si="11"/>
        <v>70</v>
      </c>
      <c r="B121" s="494"/>
      <c r="C121" s="500" t="s">
        <v>961</v>
      </c>
      <c r="D121" s="516" t="s">
        <v>308</v>
      </c>
      <c r="E121" s="494"/>
      <c r="F121" s="452" t="s">
        <v>1315</v>
      </c>
      <c r="G121" s="453" t="s">
        <v>1418</v>
      </c>
      <c r="H121" s="496" t="s">
        <v>1316</v>
      </c>
      <c r="I121" s="496" t="s">
        <v>1317</v>
      </c>
      <c r="J121" s="455" t="s">
        <v>962</v>
      </c>
      <c r="K121" s="456" t="s">
        <v>963</v>
      </c>
      <c r="L121" s="440"/>
      <c r="M121" s="434"/>
      <c r="N121" s="440"/>
      <c r="O121" s="440"/>
      <c r="P121" s="440"/>
      <c r="Q121" s="440"/>
      <c r="R121" s="440"/>
      <c r="S121" s="440"/>
      <c r="T121" s="440"/>
      <c r="U121" s="434"/>
      <c r="V121" s="434"/>
      <c r="W121" s="434"/>
      <c r="X121" s="434"/>
      <c r="Y121" s="434"/>
      <c r="Z121" s="434"/>
      <c r="AA121" s="440"/>
      <c r="AB121" s="440"/>
      <c r="AC121" s="440"/>
      <c r="AD121" s="440"/>
      <c r="AE121" s="440"/>
    </row>
    <row r="122" spans="1:32" ht="63">
      <c r="A122" s="447"/>
      <c r="B122" s="494"/>
      <c r="C122" s="500" t="s">
        <v>970</v>
      </c>
      <c r="D122" s="467" t="s">
        <v>1447</v>
      </c>
      <c r="E122" s="494"/>
      <c r="F122" s="452" t="s">
        <v>1451</v>
      </c>
      <c r="G122" s="452"/>
      <c r="H122" s="496" t="s">
        <v>972</v>
      </c>
      <c r="I122" s="496" t="s">
        <v>973</v>
      </c>
      <c r="J122" s="455" t="s">
        <v>611</v>
      </c>
      <c r="K122" s="500" t="s">
        <v>612</v>
      </c>
      <c r="L122" s="440"/>
      <c r="M122" s="434"/>
      <c r="N122" s="440"/>
      <c r="O122" s="440"/>
      <c r="P122" s="440"/>
      <c r="Q122" s="440"/>
      <c r="R122" s="440"/>
      <c r="S122" s="440"/>
      <c r="T122" s="440"/>
      <c r="U122" s="434"/>
      <c r="V122" s="434"/>
      <c r="W122" s="434"/>
      <c r="X122" s="434"/>
      <c r="Y122" s="434"/>
      <c r="Z122" s="434"/>
      <c r="AA122" s="440"/>
      <c r="AB122" s="440"/>
      <c r="AC122" s="440"/>
      <c r="AD122" s="440"/>
      <c r="AE122" s="440"/>
    </row>
    <row r="123" spans="1:32" ht="76.8">
      <c r="A123" s="447"/>
      <c r="B123" s="494"/>
      <c r="C123" s="500" t="s">
        <v>971</v>
      </c>
      <c r="D123" s="467" t="s">
        <v>1447</v>
      </c>
      <c r="E123" s="494"/>
      <c r="F123" s="452" t="s">
        <v>1452</v>
      </c>
      <c r="G123" s="452"/>
      <c r="H123" s="496" t="s">
        <v>1191</v>
      </c>
      <c r="I123" s="496" t="s">
        <v>1192</v>
      </c>
      <c r="J123" s="455" t="s">
        <v>611</v>
      </c>
      <c r="K123" s="500" t="s">
        <v>612</v>
      </c>
      <c r="L123" s="440"/>
      <c r="M123" s="434"/>
      <c r="N123" s="440"/>
      <c r="O123" s="440"/>
      <c r="P123" s="440"/>
      <c r="Q123" s="440"/>
      <c r="R123" s="440"/>
      <c r="S123" s="440"/>
      <c r="T123" s="440"/>
      <c r="U123" s="434"/>
      <c r="V123" s="434"/>
      <c r="W123" s="434"/>
      <c r="X123" s="434"/>
      <c r="Y123" s="434"/>
      <c r="Z123" s="434"/>
      <c r="AA123" s="440"/>
      <c r="AB123" s="440"/>
      <c r="AC123" s="440"/>
      <c r="AD123" s="440"/>
      <c r="AE123" s="440"/>
    </row>
    <row r="124" spans="1:32" ht="63">
      <c r="A124" s="447">
        <f>A121+1</f>
        <v>71</v>
      </c>
      <c r="B124" s="494"/>
      <c r="C124" s="500" t="s">
        <v>975</v>
      </c>
      <c r="D124" s="467" t="s">
        <v>923</v>
      </c>
      <c r="E124" s="494"/>
      <c r="F124" s="452" t="s">
        <v>974</v>
      </c>
      <c r="G124" s="453" t="s">
        <v>1381</v>
      </c>
      <c r="H124" s="496"/>
      <c r="I124" s="496"/>
      <c r="J124" s="500" t="s">
        <v>976</v>
      </c>
      <c r="K124" s="500" t="s">
        <v>977</v>
      </c>
      <c r="L124" s="440"/>
      <c r="M124" s="434"/>
      <c r="N124" s="440"/>
      <c r="O124" s="440"/>
      <c r="P124" s="440"/>
      <c r="Q124" s="440"/>
      <c r="R124" s="440"/>
      <c r="S124" s="440"/>
      <c r="T124" s="440"/>
      <c r="U124" s="434"/>
      <c r="V124" s="434"/>
      <c r="W124" s="434"/>
      <c r="X124" s="434"/>
      <c r="Y124" s="434"/>
      <c r="Z124" s="434"/>
      <c r="AA124" s="440"/>
      <c r="AB124" s="440"/>
      <c r="AC124" s="440"/>
      <c r="AD124" s="440"/>
      <c r="AE124" s="440"/>
    </row>
    <row r="125" spans="1:32" ht="63">
      <c r="A125" s="447">
        <f t="shared" si="11"/>
        <v>72</v>
      </c>
      <c r="B125" s="494"/>
      <c r="C125" s="500" t="s">
        <v>979</v>
      </c>
      <c r="D125" s="467" t="s">
        <v>923</v>
      </c>
      <c r="E125" s="494"/>
      <c r="F125" s="452" t="s">
        <v>980</v>
      </c>
      <c r="G125" s="453" t="s">
        <v>1418</v>
      </c>
      <c r="H125" s="496"/>
      <c r="I125" s="496"/>
      <c r="J125" s="455" t="s">
        <v>611</v>
      </c>
      <c r="K125" s="500" t="s">
        <v>612</v>
      </c>
      <c r="L125" s="440"/>
      <c r="M125" s="434"/>
      <c r="N125" s="440"/>
      <c r="O125" s="440"/>
      <c r="P125" s="440"/>
      <c r="Q125" s="440"/>
      <c r="R125" s="440"/>
      <c r="S125" s="440"/>
      <c r="T125" s="440"/>
      <c r="U125" s="434"/>
      <c r="V125" s="434"/>
      <c r="W125" s="434"/>
      <c r="X125" s="434"/>
      <c r="Y125" s="434"/>
      <c r="Z125" s="434"/>
      <c r="AA125" s="440"/>
      <c r="AB125" s="440"/>
      <c r="AC125" s="440"/>
      <c r="AD125" s="440"/>
      <c r="AE125" s="440"/>
    </row>
    <row r="126" spans="1:32" ht="63">
      <c r="A126" s="447">
        <f t="shared" si="11"/>
        <v>73</v>
      </c>
      <c r="B126" s="494"/>
      <c r="C126" s="500" t="s">
        <v>981</v>
      </c>
      <c r="D126" s="467" t="s">
        <v>923</v>
      </c>
      <c r="E126" s="494"/>
      <c r="F126" s="452" t="s">
        <v>980</v>
      </c>
      <c r="G126" s="473" t="s">
        <v>1321</v>
      </c>
      <c r="H126" s="494"/>
      <c r="I126" s="494"/>
      <c r="J126" s="455" t="s">
        <v>611</v>
      </c>
      <c r="K126" s="500" t="s">
        <v>612</v>
      </c>
      <c r="L126" s="440"/>
      <c r="M126" s="434"/>
      <c r="N126" s="440"/>
      <c r="O126" s="440"/>
      <c r="P126" s="440"/>
      <c r="Q126" s="440"/>
      <c r="R126" s="440"/>
      <c r="S126" s="440"/>
      <c r="T126" s="440"/>
      <c r="U126" s="434"/>
      <c r="V126" s="434"/>
      <c r="W126" s="434"/>
      <c r="X126" s="434"/>
      <c r="Y126" s="434"/>
      <c r="Z126" s="434"/>
      <c r="AA126" s="440"/>
      <c r="AB126" s="440"/>
      <c r="AC126" s="440"/>
      <c r="AD126" s="440"/>
      <c r="AE126" s="440"/>
    </row>
    <row r="127" spans="1:32" ht="71.25" customHeight="1">
      <c r="A127" s="447"/>
      <c r="B127" s="494"/>
      <c r="C127" s="500" t="s">
        <v>982</v>
      </c>
      <c r="D127" s="467" t="s">
        <v>1076</v>
      </c>
      <c r="E127" s="494"/>
      <c r="F127" s="452" t="s">
        <v>1077</v>
      </c>
      <c r="G127" s="452"/>
      <c r="H127" s="494"/>
      <c r="I127" s="494"/>
      <c r="J127" s="455" t="s">
        <v>983</v>
      </c>
      <c r="K127" s="494" t="s">
        <v>984</v>
      </c>
      <c r="L127" s="440"/>
      <c r="M127" s="434"/>
      <c r="N127" s="440"/>
      <c r="O127" s="440"/>
      <c r="P127" s="440"/>
      <c r="Q127" s="440"/>
      <c r="R127" s="440"/>
      <c r="S127" s="440"/>
      <c r="T127" s="440"/>
      <c r="U127" s="434"/>
      <c r="V127" s="434"/>
      <c r="W127" s="434"/>
      <c r="X127" s="434"/>
      <c r="Y127" s="434"/>
      <c r="Z127" s="434"/>
      <c r="AA127" s="440"/>
      <c r="AB127" s="440"/>
      <c r="AC127" s="440"/>
      <c r="AD127" s="440"/>
      <c r="AE127" s="440"/>
    </row>
    <row r="128" spans="1:32" ht="63">
      <c r="A128" s="447">
        <f>A126+1</f>
        <v>74</v>
      </c>
      <c r="B128" s="494"/>
      <c r="C128" s="500" t="s">
        <v>985</v>
      </c>
      <c r="D128" s="467" t="s">
        <v>1253</v>
      </c>
      <c r="E128" s="494"/>
      <c r="F128" s="452" t="s">
        <v>1176</v>
      </c>
      <c r="G128" s="453" t="s">
        <v>1289</v>
      </c>
      <c r="H128" s="496" t="s">
        <v>1177</v>
      </c>
      <c r="I128" s="496" t="s">
        <v>1178</v>
      </c>
      <c r="J128" s="455" t="s">
        <v>944</v>
      </c>
      <c r="K128" s="500" t="s">
        <v>945</v>
      </c>
      <c r="L128" s="440"/>
      <c r="M128" s="434"/>
      <c r="N128" s="440"/>
      <c r="O128" s="440"/>
      <c r="P128" s="440"/>
      <c r="Q128" s="440"/>
      <c r="R128" s="440"/>
      <c r="S128" s="440"/>
      <c r="T128" s="440"/>
      <c r="U128" s="434"/>
      <c r="V128" s="434"/>
      <c r="W128" s="434"/>
      <c r="X128" s="434"/>
      <c r="Y128" s="434"/>
      <c r="Z128" s="434"/>
      <c r="AA128" s="440"/>
      <c r="AB128" s="440"/>
      <c r="AC128" s="440"/>
      <c r="AD128" s="440"/>
      <c r="AE128" s="440"/>
    </row>
    <row r="129" spans="1:31" ht="63">
      <c r="A129" s="447"/>
      <c r="B129" s="494"/>
      <c r="C129" s="500" t="s">
        <v>986</v>
      </c>
      <c r="D129" s="467" t="s">
        <v>1060</v>
      </c>
      <c r="E129" s="494"/>
      <c r="F129" s="452" t="s">
        <v>1061</v>
      </c>
      <c r="G129" s="452"/>
      <c r="H129" s="496" t="s">
        <v>990</v>
      </c>
      <c r="I129" s="496" t="s">
        <v>991</v>
      </c>
      <c r="J129" s="455" t="s">
        <v>746</v>
      </c>
      <c r="K129" s="500" t="s">
        <v>747</v>
      </c>
      <c r="L129" s="440"/>
      <c r="M129" s="434"/>
      <c r="N129" s="440"/>
      <c r="O129" s="440"/>
      <c r="P129" s="440"/>
      <c r="Q129" s="440"/>
      <c r="R129" s="440"/>
      <c r="S129" s="440"/>
      <c r="T129" s="440"/>
      <c r="U129" s="434"/>
      <c r="V129" s="434"/>
      <c r="W129" s="434"/>
      <c r="X129" s="434"/>
      <c r="Y129" s="434"/>
      <c r="Z129" s="434"/>
      <c r="AA129" s="440"/>
      <c r="AB129" s="440"/>
      <c r="AC129" s="440"/>
      <c r="AD129" s="440"/>
      <c r="AE129" s="440"/>
    </row>
    <row r="130" spans="1:31" ht="84.75" customHeight="1">
      <c r="A130" s="447"/>
      <c r="B130" s="494"/>
      <c r="C130" s="500" t="s">
        <v>987</v>
      </c>
      <c r="D130" s="467" t="s">
        <v>1266</v>
      </c>
      <c r="E130" s="494"/>
      <c r="F130" s="452" t="s">
        <v>1265</v>
      </c>
      <c r="G130" s="453"/>
      <c r="H130" s="496" t="s">
        <v>992</v>
      </c>
      <c r="I130" s="496" t="s">
        <v>993</v>
      </c>
      <c r="J130" s="455" t="s">
        <v>988</v>
      </c>
      <c r="K130" s="500" t="s">
        <v>989</v>
      </c>
      <c r="L130" s="440"/>
      <c r="M130" s="434"/>
      <c r="N130" s="440"/>
      <c r="O130" s="440"/>
      <c r="P130" s="440"/>
      <c r="Q130" s="440"/>
      <c r="R130" s="440"/>
      <c r="S130" s="440"/>
      <c r="T130" s="440"/>
      <c r="U130" s="434"/>
      <c r="V130" s="434"/>
      <c r="W130" s="434"/>
      <c r="X130" s="434"/>
      <c r="Y130" s="434"/>
      <c r="Z130" s="434"/>
      <c r="AA130" s="440"/>
      <c r="AB130" s="440"/>
      <c r="AC130" s="440"/>
      <c r="AD130" s="440"/>
      <c r="AE130" s="440"/>
    </row>
    <row r="131" spans="1:31" ht="63">
      <c r="A131" s="447">
        <f>A128+1</f>
        <v>75</v>
      </c>
      <c r="B131" s="494"/>
      <c r="C131" s="500" t="s">
        <v>996</v>
      </c>
      <c r="D131" s="498" t="s">
        <v>923</v>
      </c>
      <c r="E131" s="494"/>
      <c r="F131" s="452" t="s">
        <v>994</v>
      </c>
      <c r="G131" s="453" t="s">
        <v>1381</v>
      </c>
      <c r="H131" s="494"/>
      <c r="I131" s="494"/>
      <c r="J131" s="494" t="s">
        <v>995</v>
      </c>
      <c r="K131" s="500" t="s">
        <v>759</v>
      </c>
      <c r="L131" s="440"/>
      <c r="M131" s="434"/>
      <c r="N131" s="440"/>
      <c r="O131" s="440"/>
      <c r="P131" s="440"/>
      <c r="Q131" s="440"/>
      <c r="R131" s="440"/>
      <c r="S131" s="440"/>
      <c r="T131" s="440"/>
      <c r="U131" s="434"/>
      <c r="V131" s="434"/>
      <c r="W131" s="434"/>
      <c r="X131" s="434"/>
      <c r="Y131" s="434"/>
      <c r="Z131" s="434"/>
      <c r="AA131" s="440"/>
      <c r="AB131" s="440"/>
      <c r="AC131" s="440"/>
      <c r="AD131" s="440"/>
      <c r="AE131" s="440"/>
    </row>
    <row r="132" spans="1:31" ht="84">
      <c r="A132" s="447">
        <f t="shared" ref="A132:A141" si="12">A131+1</f>
        <v>76</v>
      </c>
      <c r="B132" s="494"/>
      <c r="C132" s="500" t="s">
        <v>997</v>
      </c>
      <c r="D132" s="498" t="s">
        <v>923</v>
      </c>
      <c r="E132" s="494"/>
      <c r="F132" s="452" t="s">
        <v>994</v>
      </c>
      <c r="G132" s="453" t="s">
        <v>1381</v>
      </c>
      <c r="H132" s="494"/>
      <c r="I132" s="494"/>
      <c r="J132" s="494" t="s">
        <v>995</v>
      </c>
      <c r="K132" s="500" t="s">
        <v>759</v>
      </c>
      <c r="L132" s="440"/>
      <c r="M132" s="434"/>
      <c r="N132" s="440"/>
      <c r="O132" s="440"/>
      <c r="P132" s="440"/>
      <c r="Q132" s="440"/>
      <c r="R132" s="440"/>
      <c r="S132" s="440"/>
      <c r="T132" s="440"/>
      <c r="U132" s="434"/>
      <c r="V132" s="434"/>
      <c r="W132" s="434"/>
      <c r="X132" s="434"/>
      <c r="Y132" s="434"/>
      <c r="Z132" s="434"/>
      <c r="AA132" s="440"/>
      <c r="AB132" s="440"/>
      <c r="AC132" s="440"/>
      <c r="AD132" s="440"/>
      <c r="AE132" s="440"/>
    </row>
    <row r="133" spans="1:31" ht="63">
      <c r="A133" s="447">
        <f t="shared" si="12"/>
        <v>77</v>
      </c>
      <c r="B133" s="494"/>
      <c r="C133" s="500" t="s">
        <v>1001</v>
      </c>
      <c r="D133" s="498" t="s">
        <v>308</v>
      </c>
      <c r="E133" s="494"/>
      <c r="F133" s="452" t="s">
        <v>1081</v>
      </c>
      <c r="G133" s="453" t="s">
        <v>1404</v>
      </c>
      <c r="H133" s="496" t="s">
        <v>1410</v>
      </c>
      <c r="I133" s="496" t="s">
        <v>1411</v>
      </c>
      <c r="J133" s="494" t="s">
        <v>1002</v>
      </c>
      <c r="K133" s="500" t="s">
        <v>1003</v>
      </c>
      <c r="L133" s="440"/>
      <c r="M133" s="434"/>
      <c r="N133" s="440"/>
      <c r="O133" s="440"/>
      <c r="P133" s="440"/>
      <c r="Q133" s="440"/>
      <c r="R133" s="440"/>
      <c r="S133" s="440"/>
      <c r="T133" s="440"/>
      <c r="U133" s="434"/>
      <c r="V133" s="434"/>
      <c r="W133" s="434"/>
      <c r="X133" s="434"/>
      <c r="Y133" s="434"/>
      <c r="Z133" s="434"/>
      <c r="AA133" s="440"/>
      <c r="AB133" s="440"/>
      <c r="AC133" s="440"/>
      <c r="AD133" s="440"/>
      <c r="AE133" s="440"/>
    </row>
    <row r="134" spans="1:31" ht="63">
      <c r="A134" s="447">
        <f t="shared" si="12"/>
        <v>78</v>
      </c>
      <c r="B134" s="494"/>
      <c r="C134" s="500" t="s">
        <v>1004</v>
      </c>
      <c r="D134" s="498" t="s">
        <v>308</v>
      </c>
      <c r="E134" s="494"/>
      <c r="F134" s="452" t="s">
        <v>1308</v>
      </c>
      <c r="G134" s="453" t="s">
        <v>1418</v>
      </c>
      <c r="H134" s="496" t="s">
        <v>1473</v>
      </c>
      <c r="I134" s="496" t="s">
        <v>1474</v>
      </c>
      <c r="J134" s="494" t="s">
        <v>707</v>
      </c>
      <c r="K134" s="500" t="s">
        <v>521</v>
      </c>
      <c r="L134" s="440"/>
      <c r="M134" s="434"/>
      <c r="N134" s="440"/>
      <c r="O134" s="440"/>
      <c r="P134" s="440"/>
      <c r="Q134" s="440"/>
      <c r="R134" s="440"/>
      <c r="S134" s="440"/>
      <c r="T134" s="440"/>
      <c r="U134" s="434"/>
      <c r="V134" s="434"/>
      <c r="W134" s="434"/>
      <c r="X134" s="434"/>
      <c r="Y134" s="434"/>
      <c r="Z134" s="434"/>
      <c r="AA134" s="440"/>
      <c r="AB134" s="440"/>
      <c r="AC134" s="440"/>
      <c r="AD134" s="440"/>
      <c r="AE134" s="440"/>
    </row>
    <row r="135" spans="1:31" ht="63">
      <c r="A135" s="447">
        <f t="shared" si="12"/>
        <v>79</v>
      </c>
      <c r="B135" s="494"/>
      <c r="C135" s="500" t="s">
        <v>1015</v>
      </c>
      <c r="D135" s="467" t="s">
        <v>1253</v>
      </c>
      <c r="E135" s="494"/>
      <c r="F135" s="452" t="s">
        <v>1489</v>
      </c>
      <c r="G135" s="453" t="s">
        <v>1289</v>
      </c>
      <c r="H135" s="496" t="s">
        <v>1490</v>
      </c>
      <c r="I135" s="496" t="s">
        <v>1491</v>
      </c>
      <c r="J135" s="494" t="s">
        <v>646</v>
      </c>
      <c r="K135" s="500" t="s">
        <v>945</v>
      </c>
      <c r="L135" s="440"/>
      <c r="M135" s="434"/>
      <c r="N135" s="440"/>
      <c r="O135" s="440"/>
      <c r="P135" s="440"/>
      <c r="Q135" s="440"/>
      <c r="R135" s="440"/>
      <c r="S135" s="440"/>
      <c r="T135" s="440"/>
      <c r="U135" s="434"/>
      <c r="V135" s="434"/>
      <c r="W135" s="434"/>
      <c r="X135" s="434"/>
      <c r="Y135" s="434"/>
      <c r="Z135" s="434"/>
      <c r="AA135" s="440"/>
      <c r="AB135" s="440"/>
      <c r="AC135" s="440"/>
      <c r="AD135" s="440"/>
      <c r="AE135" s="440"/>
    </row>
    <row r="136" spans="1:31" ht="63">
      <c r="A136" s="447">
        <f t="shared" si="12"/>
        <v>80</v>
      </c>
      <c r="B136" s="494"/>
      <c r="C136" s="500" t="s">
        <v>1018</v>
      </c>
      <c r="D136" s="467" t="s">
        <v>923</v>
      </c>
      <c r="E136" s="494"/>
      <c r="F136" s="452" t="s">
        <v>1019</v>
      </c>
      <c r="G136" s="453" t="s">
        <v>1418</v>
      </c>
      <c r="H136" s="496"/>
      <c r="I136" s="496"/>
      <c r="J136" s="520" t="s">
        <v>1020</v>
      </c>
      <c r="K136" s="500" t="s">
        <v>498</v>
      </c>
      <c r="L136" s="440"/>
      <c r="M136" s="434"/>
      <c r="N136" s="440"/>
      <c r="O136" s="440"/>
      <c r="P136" s="440"/>
      <c r="Q136" s="440"/>
      <c r="R136" s="440"/>
      <c r="S136" s="440"/>
      <c r="T136" s="440"/>
      <c r="U136" s="434"/>
      <c r="V136" s="434"/>
      <c r="W136" s="434"/>
      <c r="X136" s="434"/>
      <c r="Y136" s="434"/>
      <c r="Z136" s="434"/>
      <c r="AA136" s="440"/>
      <c r="AB136" s="440"/>
      <c r="AC136" s="440"/>
      <c r="AD136" s="440"/>
      <c r="AE136" s="440"/>
    </row>
    <row r="137" spans="1:31" ht="76.8">
      <c r="A137" s="447"/>
      <c r="B137" s="494"/>
      <c r="C137" s="500" t="s">
        <v>1023</v>
      </c>
      <c r="D137" s="467" t="s">
        <v>1424</v>
      </c>
      <c r="E137" s="494"/>
      <c r="F137" s="452" t="s">
        <v>1433</v>
      </c>
      <c r="G137" s="452"/>
      <c r="H137" s="496" t="s">
        <v>1024</v>
      </c>
      <c r="I137" s="496" t="s">
        <v>1325</v>
      </c>
      <c r="J137" s="520" t="s">
        <v>1021</v>
      </c>
      <c r="K137" s="500" t="s">
        <v>1022</v>
      </c>
      <c r="L137" s="440"/>
      <c r="M137" s="434"/>
      <c r="N137" s="440"/>
      <c r="O137" s="440"/>
      <c r="P137" s="440"/>
      <c r="Q137" s="440"/>
      <c r="R137" s="440"/>
      <c r="S137" s="440"/>
      <c r="T137" s="440"/>
      <c r="U137" s="434"/>
      <c r="V137" s="434"/>
      <c r="W137" s="434"/>
      <c r="X137" s="434"/>
      <c r="Y137" s="434"/>
      <c r="Z137" s="434"/>
      <c r="AA137" s="440"/>
      <c r="AB137" s="440"/>
      <c r="AC137" s="440"/>
      <c r="AD137" s="440"/>
      <c r="AE137" s="440"/>
    </row>
    <row r="138" spans="1:31" ht="76.8">
      <c r="A138" s="447"/>
      <c r="B138" s="494"/>
      <c r="C138" s="500" t="s">
        <v>1135</v>
      </c>
      <c r="D138" s="467" t="s">
        <v>1424</v>
      </c>
      <c r="E138" s="494"/>
      <c r="F138" s="452" t="s">
        <v>1434</v>
      </c>
      <c r="G138" s="452"/>
      <c r="H138" s="496" t="s">
        <v>1142</v>
      </c>
      <c r="I138" s="496" t="s">
        <v>1143</v>
      </c>
      <c r="J138" s="520" t="s">
        <v>1027</v>
      </c>
      <c r="K138" s="500" t="s">
        <v>1028</v>
      </c>
      <c r="L138" s="440"/>
      <c r="M138" s="434"/>
      <c r="N138" s="440"/>
      <c r="O138" s="440"/>
      <c r="P138" s="440"/>
      <c r="Q138" s="440"/>
      <c r="R138" s="440"/>
      <c r="S138" s="440"/>
      <c r="T138" s="440"/>
      <c r="U138" s="434"/>
      <c r="V138" s="434"/>
      <c r="W138" s="434"/>
      <c r="X138" s="434"/>
      <c r="Y138" s="434"/>
      <c r="Z138" s="434"/>
      <c r="AA138" s="440"/>
      <c r="AB138" s="440"/>
      <c r="AC138" s="440"/>
      <c r="AD138" s="440"/>
      <c r="AE138" s="440"/>
    </row>
    <row r="139" spans="1:31" ht="63">
      <c r="A139" s="447">
        <f>A136+1</f>
        <v>81</v>
      </c>
      <c r="B139" s="494"/>
      <c r="C139" s="500" t="s">
        <v>1026</v>
      </c>
      <c r="D139" s="467" t="s">
        <v>308</v>
      </c>
      <c r="E139" s="494"/>
      <c r="F139" s="452" t="s">
        <v>1499</v>
      </c>
      <c r="G139" s="453" t="s">
        <v>1418</v>
      </c>
      <c r="H139" s="496" t="s">
        <v>1500</v>
      </c>
      <c r="I139" s="496" t="s">
        <v>1501</v>
      </c>
      <c r="J139" s="520" t="s">
        <v>1027</v>
      </c>
      <c r="K139" s="500" t="s">
        <v>1028</v>
      </c>
      <c r="L139" s="440"/>
      <c r="M139" s="434"/>
      <c r="N139" s="440"/>
      <c r="O139" s="440"/>
      <c r="P139" s="440"/>
      <c r="Q139" s="440"/>
      <c r="R139" s="440"/>
      <c r="S139" s="440"/>
      <c r="T139" s="440"/>
      <c r="U139" s="434"/>
      <c r="V139" s="434"/>
      <c r="W139" s="434"/>
      <c r="X139" s="434"/>
      <c r="Y139" s="434"/>
      <c r="Z139" s="434"/>
      <c r="AA139" s="440"/>
      <c r="AB139" s="440"/>
      <c r="AC139" s="440"/>
      <c r="AD139" s="440"/>
      <c r="AE139" s="440"/>
    </row>
    <row r="140" spans="1:31" ht="57.6">
      <c r="A140" s="447">
        <f t="shared" si="12"/>
        <v>82</v>
      </c>
      <c r="B140" s="494"/>
      <c r="C140" s="504" t="s">
        <v>1035</v>
      </c>
      <c r="D140" s="467" t="s">
        <v>309</v>
      </c>
      <c r="E140" s="494"/>
      <c r="F140" s="452" t="s">
        <v>1036</v>
      </c>
      <c r="G140" s="452" t="s">
        <v>1208</v>
      </c>
      <c r="H140" s="496" t="s">
        <v>1037</v>
      </c>
      <c r="I140" s="496" t="s">
        <v>1209</v>
      </c>
      <c r="J140" s="520" t="s">
        <v>668</v>
      </c>
      <c r="K140" s="500" t="s">
        <v>1038</v>
      </c>
      <c r="L140" s="440"/>
      <c r="M140" s="434"/>
      <c r="N140" s="440"/>
      <c r="O140" s="440"/>
      <c r="P140" s="440"/>
      <c r="Q140" s="440"/>
      <c r="R140" s="440"/>
      <c r="S140" s="440"/>
      <c r="T140" s="440"/>
      <c r="U140" s="434"/>
      <c r="V140" s="434"/>
      <c r="W140" s="434"/>
      <c r="X140" s="434"/>
      <c r="Y140" s="434"/>
      <c r="Z140" s="434"/>
      <c r="AA140" s="440"/>
      <c r="AB140" s="440"/>
      <c r="AC140" s="440"/>
      <c r="AD140" s="440"/>
      <c r="AE140" s="440"/>
    </row>
    <row r="141" spans="1:31" ht="84">
      <c r="A141" s="447">
        <f t="shared" si="12"/>
        <v>83</v>
      </c>
      <c r="B141" s="494"/>
      <c r="C141" s="500" t="s">
        <v>1042</v>
      </c>
      <c r="D141" s="467" t="s">
        <v>308</v>
      </c>
      <c r="E141" s="494"/>
      <c r="F141" s="452" t="s">
        <v>1043</v>
      </c>
      <c r="G141" s="473" t="s">
        <v>1350</v>
      </c>
      <c r="H141" s="496" t="s">
        <v>1351</v>
      </c>
      <c r="I141" s="496" t="s">
        <v>1352</v>
      </c>
      <c r="J141" s="520" t="s">
        <v>1044</v>
      </c>
      <c r="K141" s="500" t="s">
        <v>1045</v>
      </c>
      <c r="L141" s="440"/>
      <c r="M141" s="434"/>
      <c r="N141" s="440"/>
      <c r="O141" s="440"/>
      <c r="P141" s="440"/>
      <c r="Q141" s="440"/>
      <c r="R141" s="440"/>
      <c r="S141" s="440"/>
      <c r="T141" s="440"/>
      <c r="U141" s="434"/>
      <c r="V141" s="434"/>
      <c r="W141" s="434"/>
      <c r="X141" s="434"/>
      <c r="Y141" s="434"/>
      <c r="Z141" s="434"/>
      <c r="AA141" s="440"/>
      <c r="AB141" s="440"/>
      <c r="AC141" s="440"/>
      <c r="AD141" s="440"/>
      <c r="AE141" s="440"/>
    </row>
    <row r="142" spans="1:31" ht="63">
      <c r="A142" s="447"/>
      <c r="B142" s="494"/>
      <c r="C142" s="500" t="s">
        <v>1048</v>
      </c>
      <c r="D142" s="467" t="s">
        <v>1111</v>
      </c>
      <c r="E142" s="494"/>
      <c r="F142" s="452" t="s">
        <v>1112</v>
      </c>
      <c r="G142" s="452"/>
      <c r="H142" s="496" t="s">
        <v>1049</v>
      </c>
      <c r="I142" s="496"/>
      <c r="J142" s="520" t="s">
        <v>1050</v>
      </c>
      <c r="K142" s="500" t="s">
        <v>1051</v>
      </c>
      <c r="L142" s="440"/>
      <c r="M142" s="434"/>
      <c r="N142" s="440"/>
      <c r="O142" s="440"/>
      <c r="P142" s="440"/>
      <c r="Q142" s="440"/>
      <c r="R142" s="440"/>
      <c r="S142" s="440"/>
      <c r="T142" s="440"/>
      <c r="U142" s="434"/>
      <c r="V142" s="434"/>
      <c r="W142" s="434"/>
      <c r="X142" s="434"/>
      <c r="Y142" s="434"/>
      <c r="Z142" s="434"/>
      <c r="AA142" s="440"/>
      <c r="AB142" s="440"/>
      <c r="AC142" s="440"/>
      <c r="AD142" s="440"/>
      <c r="AE142" s="440"/>
    </row>
    <row r="143" spans="1:31" ht="63">
      <c r="A143" s="447"/>
      <c r="B143" s="494"/>
      <c r="C143" s="500" t="s">
        <v>1070</v>
      </c>
      <c r="D143" s="467" t="s">
        <v>1447</v>
      </c>
      <c r="E143" s="494"/>
      <c r="F143" s="452" t="s">
        <v>1485</v>
      </c>
      <c r="G143" s="453"/>
      <c r="H143" s="496" t="s">
        <v>1068</v>
      </c>
      <c r="I143" s="496" t="s">
        <v>1069</v>
      </c>
      <c r="J143" s="520" t="s">
        <v>746</v>
      </c>
      <c r="K143" s="500" t="s">
        <v>747</v>
      </c>
      <c r="L143" s="440"/>
      <c r="M143" s="434"/>
      <c r="N143" s="440"/>
      <c r="O143" s="440"/>
      <c r="P143" s="440"/>
      <c r="Q143" s="440"/>
      <c r="R143" s="440"/>
      <c r="S143" s="440"/>
      <c r="T143" s="440"/>
      <c r="U143" s="434"/>
      <c r="V143" s="434"/>
      <c r="W143" s="434"/>
      <c r="X143" s="434"/>
      <c r="Y143" s="434"/>
      <c r="Z143" s="434"/>
      <c r="AA143" s="440"/>
      <c r="AB143" s="440"/>
      <c r="AC143" s="440"/>
      <c r="AD143" s="440"/>
      <c r="AE143" s="440"/>
    </row>
    <row r="144" spans="1:31" ht="126">
      <c r="A144" s="447">
        <f>A141+1</f>
        <v>84</v>
      </c>
      <c r="B144" s="494"/>
      <c r="C144" s="500" t="s">
        <v>1071</v>
      </c>
      <c r="D144" s="467" t="s">
        <v>1072</v>
      </c>
      <c r="E144" s="494"/>
      <c r="F144" s="452" t="s">
        <v>1514</v>
      </c>
      <c r="G144" s="453" t="s">
        <v>1289</v>
      </c>
      <c r="H144" s="496" t="s">
        <v>1509</v>
      </c>
      <c r="I144" s="496" t="s">
        <v>1510</v>
      </c>
      <c r="J144" s="521" t="s">
        <v>1073</v>
      </c>
      <c r="K144" s="500" t="s">
        <v>1074</v>
      </c>
      <c r="L144" s="440"/>
      <c r="M144" s="434"/>
      <c r="N144" s="440"/>
      <c r="O144" s="440"/>
      <c r="P144" s="440"/>
      <c r="Q144" s="440"/>
      <c r="R144" s="440"/>
      <c r="S144" s="440"/>
      <c r="T144" s="440"/>
      <c r="U144" s="434"/>
      <c r="V144" s="434"/>
      <c r="W144" s="434"/>
      <c r="X144" s="434"/>
      <c r="Y144" s="434"/>
      <c r="Z144" s="434"/>
      <c r="AA144" s="440"/>
      <c r="AB144" s="440"/>
      <c r="AC144" s="440"/>
      <c r="AD144" s="440"/>
      <c r="AE144" s="440"/>
    </row>
    <row r="145" spans="1:31" ht="147">
      <c r="A145" s="447">
        <f t="shared" ref="A145:A196" si="13">A144+1</f>
        <v>85</v>
      </c>
      <c r="B145" s="494"/>
      <c r="C145" s="500" t="s">
        <v>1075</v>
      </c>
      <c r="D145" s="467" t="s">
        <v>308</v>
      </c>
      <c r="E145" s="494"/>
      <c r="F145" s="452" t="s">
        <v>1307</v>
      </c>
      <c r="G145" s="453" t="s">
        <v>1418</v>
      </c>
      <c r="H145" s="496" t="s">
        <v>1309</v>
      </c>
      <c r="I145" s="496" t="s">
        <v>1310</v>
      </c>
      <c r="J145" s="521" t="s">
        <v>668</v>
      </c>
      <c r="K145" s="500" t="s">
        <v>1038</v>
      </c>
      <c r="L145" s="440"/>
      <c r="M145" s="434"/>
      <c r="N145" s="440"/>
      <c r="O145" s="440"/>
      <c r="P145" s="440"/>
      <c r="Q145" s="440"/>
      <c r="R145" s="440"/>
      <c r="S145" s="440"/>
      <c r="T145" s="440"/>
      <c r="U145" s="434"/>
      <c r="V145" s="434"/>
      <c r="W145" s="434"/>
      <c r="X145" s="434"/>
      <c r="Y145" s="434"/>
      <c r="Z145" s="434"/>
      <c r="AA145" s="440"/>
      <c r="AB145" s="440"/>
      <c r="AC145" s="440"/>
      <c r="AD145" s="440"/>
      <c r="AE145" s="440"/>
    </row>
    <row r="146" spans="1:31" ht="126">
      <c r="A146" s="447">
        <f t="shared" si="13"/>
        <v>86</v>
      </c>
      <c r="B146" s="494"/>
      <c r="C146" s="500" t="s">
        <v>1078</v>
      </c>
      <c r="D146" s="467" t="s">
        <v>308</v>
      </c>
      <c r="E146" s="494"/>
      <c r="F146" s="452" t="s">
        <v>1419</v>
      </c>
      <c r="G146" s="453" t="s">
        <v>1404</v>
      </c>
      <c r="H146" s="496" t="s">
        <v>1080</v>
      </c>
      <c r="I146" s="496" t="s">
        <v>1412</v>
      </c>
      <c r="J146" s="521" t="s">
        <v>675</v>
      </c>
      <c r="K146" s="500" t="s">
        <v>1079</v>
      </c>
      <c r="L146" s="440"/>
      <c r="M146" s="434"/>
      <c r="N146" s="440"/>
      <c r="O146" s="440"/>
      <c r="P146" s="440"/>
      <c r="Q146" s="440"/>
      <c r="R146" s="440"/>
      <c r="S146" s="440"/>
      <c r="T146" s="440"/>
      <c r="U146" s="434"/>
      <c r="V146" s="434"/>
      <c r="W146" s="434"/>
      <c r="X146" s="434"/>
      <c r="Y146" s="434"/>
      <c r="Z146" s="434"/>
      <c r="AA146" s="440"/>
      <c r="AB146" s="440"/>
      <c r="AC146" s="440"/>
      <c r="AD146" s="440"/>
      <c r="AE146" s="440"/>
    </row>
    <row r="147" spans="1:31" ht="99" customHeight="1">
      <c r="A147" s="447">
        <f t="shared" si="13"/>
        <v>87</v>
      </c>
      <c r="B147" s="494"/>
      <c r="C147" s="500" t="s">
        <v>1084</v>
      </c>
      <c r="D147" s="467" t="s">
        <v>1072</v>
      </c>
      <c r="E147" s="494"/>
      <c r="F147" s="452" t="s">
        <v>1328</v>
      </c>
      <c r="G147" s="453" t="s">
        <v>1289</v>
      </c>
      <c r="H147" s="496" t="s">
        <v>1313</v>
      </c>
      <c r="I147" s="496"/>
      <c r="J147" s="521" t="s">
        <v>646</v>
      </c>
      <c r="K147" s="500" t="s">
        <v>1083</v>
      </c>
      <c r="L147" s="440"/>
      <c r="M147" s="434"/>
      <c r="N147" s="440"/>
      <c r="O147" s="440"/>
      <c r="P147" s="440"/>
      <c r="Q147" s="440"/>
      <c r="R147" s="440"/>
      <c r="S147" s="440"/>
      <c r="T147" s="440"/>
      <c r="U147" s="434"/>
      <c r="V147" s="434"/>
      <c r="W147" s="434"/>
      <c r="X147" s="434"/>
      <c r="Y147" s="434"/>
      <c r="Z147" s="434"/>
      <c r="AA147" s="440"/>
      <c r="AB147" s="440"/>
      <c r="AC147" s="440"/>
      <c r="AD147" s="440"/>
      <c r="AE147" s="440"/>
    </row>
    <row r="148" spans="1:31" ht="126">
      <c r="A148" s="447">
        <f t="shared" si="13"/>
        <v>88</v>
      </c>
      <c r="B148" s="494"/>
      <c r="C148" s="500" t="s">
        <v>1086</v>
      </c>
      <c r="D148" s="467" t="s">
        <v>309</v>
      </c>
      <c r="E148" s="494"/>
      <c r="F148" s="452" t="s">
        <v>1087</v>
      </c>
      <c r="G148" s="473" t="s">
        <v>1350</v>
      </c>
      <c r="H148" s="496" t="s">
        <v>1360</v>
      </c>
      <c r="I148" s="496" t="s">
        <v>1361</v>
      </c>
      <c r="J148" s="521" t="s">
        <v>1088</v>
      </c>
      <c r="K148" s="500" t="s">
        <v>1089</v>
      </c>
      <c r="L148" s="440"/>
      <c r="M148" s="434"/>
      <c r="N148" s="440"/>
      <c r="O148" s="440"/>
      <c r="P148" s="440"/>
      <c r="Q148" s="440"/>
      <c r="R148" s="440"/>
      <c r="S148" s="440"/>
      <c r="T148" s="440"/>
      <c r="U148" s="434"/>
      <c r="V148" s="434"/>
      <c r="W148" s="434"/>
      <c r="X148" s="434"/>
      <c r="Y148" s="434"/>
      <c r="Z148" s="434"/>
      <c r="AA148" s="440"/>
      <c r="AB148" s="440"/>
      <c r="AC148" s="440"/>
      <c r="AD148" s="440"/>
      <c r="AE148" s="440"/>
    </row>
    <row r="149" spans="1:31" ht="105">
      <c r="A149" s="447">
        <f t="shared" si="13"/>
        <v>89</v>
      </c>
      <c r="B149" s="494"/>
      <c r="C149" s="500" t="s">
        <v>1093</v>
      </c>
      <c r="D149" s="467" t="s">
        <v>309</v>
      </c>
      <c r="E149" s="494"/>
      <c r="F149" s="452" t="s">
        <v>1090</v>
      </c>
      <c r="G149" s="473" t="s">
        <v>1350</v>
      </c>
      <c r="H149" s="496"/>
      <c r="I149" s="496" t="s">
        <v>1362</v>
      </c>
      <c r="J149" s="521" t="s">
        <v>668</v>
      </c>
      <c r="K149" s="500" t="s">
        <v>612</v>
      </c>
      <c r="L149" s="440"/>
      <c r="M149" s="434"/>
      <c r="N149" s="440"/>
      <c r="O149" s="440"/>
      <c r="P149" s="440"/>
      <c r="Q149" s="440"/>
      <c r="R149" s="440"/>
      <c r="S149" s="440"/>
      <c r="T149" s="440"/>
      <c r="U149" s="434"/>
      <c r="V149" s="434"/>
      <c r="W149" s="434"/>
      <c r="X149" s="434"/>
      <c r="Y149" s="434"/>
      <c r="Z149" s="434"/>
      <c r="AA149" s="440"/>
      <c r="AB149" s="440"/>
      <c r="AC149" s="440"/>
      <c r="AD149" s="440"/>
      <c r="AE149" s="440"/>
    </row>
    <row r="150" spans="1:31" ht="63">
      <c r="A150" s="447">
        <f t="shared" si="13"/>
        <v>90</v>
      </c>
      <c r="B150" s="494"/>
      <c r="C150" s="500" t="s">
        <v>1194</v>
      </c>
      <c r="D150" s="467" t="s">
        <v>308</v>
      </c>
      <c r="E150" s="494"/>
      <c r="F150" s="452" t="s">
        <v>1193</v>
      </c>
      <c r="G150" s="473" t="s">
        <v>1439</v>
      </c>
      <c r="H150" s="496" t="s">
        <v>1545</v>
      </c>
      <c r="I150" s="496" t="s">
        <v>1546</v>
      </c>
      <c r="J150" s="521" t="s">
        <v>683</v>
      </c>
      <c r="K150" s="500" t="s">
        <v>672</v>
      </c>
      <c r="L150" s="440"/>
      <c r="M150" s="434"/>
      <c r="N150" s="440"/>
      <c r="O150" s="440"/>
      <c r="P150" s="440"/>
      <c r="Q150" s="440"/>
      <c r="R150" s="440"/>
      <c r="S150" s="440"/>
      <c r="T150" s="440"/>
      <c r="U150" s="434"/>
      <c r="V150" s="434"/>
      <c r="W150" s="434"/>
      <c r="X150" s="434"/>
      <c r="Y150" s="434"/>
      <c r="Z150" s="434"/>
      <c r="AA150" s="440"/>
      <c r="AB150" s="440"/>
      <c r="AC150" s="440"/>
      <c r="AD150" s="440"/>
      <c r="AE150" s="440"/>
    </row>
    <row r="151" spans="1:31" ht="84">
      <c r="A151" s="447">
        <f t="shared" si="13"/>
        <v>91</v>
      </c>
      <c r="B151" s="494"/>
      <c r="C151" s="500" t="s">
        <v>1095</v>
      </c>
      <c r="D151" s="467" t="s">
        <v>309</v>
      </c>
      <c r="E151" s="494"/>
      <c r="F151" s="452" t="s">
        <v>1115</v>
      </c>
      <c r="G151" s="453" t="s">
        <v>1418</v>
      </c>
      <c r="H151" s="496" t="s">
        <v>1098</v>
      </c>
      <c r="I151" s="496" t="s">
        <v>1120</v>
      </c>
      <c r="J151" s="521" t="s">
        <v>1096</v>
      </c>
      <c r="K151" s="500" t="s">
        <v>1097</v>
      </c>
      <c r="L151" s="440"/>
      <c r="M151" s="434"/>
      <c r="N151" s="440"/>
      <c r="O151" s="440"/>
      <c r="P151" s="440"/>
      <c r="Q151" s="440"/>
      <c r="R151" s="440"/>
      <c r="S151" s="440"/>
      <c r="T151" s="440"/>
      <c r="U151" s="434"/>
      <c r="V151" s="434"/>
      <c r="W151" s="434"/>
      <c r="X151" s="434"/>
      <c r="Y151" s="434"/>
      <c r="Z151" s="434"/>
      <c r="AA151" s="440"/>
      <c r="AB151" s="440"/>
      <c r="AC151" s="440"/>
      <c r="AD151" s="440"/>
      <c r="AE151" s="440"/>
    </row>
    <row r="152" spans="1:31" ht="63">
      <c r="A152" s="447">
        <f t="shared" si="13"/>
        <v>92</v>
      </c>
      <c r="B152" s="494"/>
      <c r="C152" s="500" t="s">
        <v>1100</v>
      </c>
      <c r="D152" s="467" t="s">
        <v>1072</v>
      </c>
      <c r="E152" s="494"/>
      <c r="F152" s="452" t="s">
        <v>1099</v>
      </c>
      <c r="G152" s="452" t="s">
        <v>1235</v>
      </c>
      <c r="H152" s="496" t="s">
        <v>1101</v>
      </c>
      <c r="I152" s="496" t="s">
        <v>1102</v>
      </c>
      <c r="J152" s="521" t="s">
        <v>746</v>
      </c>
      <c r="K152" s="500" t="s">
        <v>747</v>
      </c>
      <c r="L152" s="440"/>
      <c r="M152" s="434"/>
      <c r="N152" s="440"/>
      <c r="O152" s="440"/>
      <c r="P152" s="440"/>
      <c r="Q152" s="440"/>
      <c r="R152" s="440"/>
      <c r="S152" s="440"/>
      <c r="T152" s="440"/>
      <c r="U152" s="434"/>
      <c r="V152" s="434"/>
      <c r="W152" s="434"/>
      <c r="X152" s="434"/>
      <c r="Y152" s="434"/>
      <c r="Z152" s="434"/>
      <c r="AA152" s="440"/>
      <c r="AB152" s="440"/>
      <c r="AC152" s="440"/>
      <c r="AD152" s="440"/>
      <c r="AE152" s="440"/>
    </row>
    <row r="153" spans="1:31" ht="63">
      <c r="A153" s="447">
        <f t="shared" si="13"/>
        <v>93</v>
      </c>
      <c r="B153" s="494"/>
      <c r="C153" s="500" t="s">
        <v>1108</v>
      </c>
      <c r="D153" s="467" t="s">
        <v>923</v>
      </c>
      <c r="E153" s="494"/>
      <c r="F153" s="452" t="s">
        <v>1107</v>
      </c>
      <c r="G153" s="453" t="s">
        <v>1418</v>
      </c>
      <c r="H153" s="496"/>
      <c r="I153" s="496"/>
      <c r="J153" s="521" t="s">
        <v>668</v>
      </c>
      <c r="K153" s="500" t="s">
        <v>1038</v>
      </c>
      <c r="L153" s="440"/>
      <c r="M153" s="434"/>
      <c r="N153" s="440"/>
      <c r="O153" s="440"/>
      <c r="P153" s="440"/>
      <c r="Q153" s="440"/>
      <c r="R153" s="440"/>
      <c r="S153" s="440"/>
      <c r="T153" s="440"/>
      <c r="U153" s="434"/>
      <c r="V153" s="434"/>
      <c r="W153" s="434"/>
      <c r="X153" s="434"/>
      <c r="Y153" s="434"/>
      <c r="Z153" s="434"/>
      <c r="AA153" s="440"/>
      <c r="AB153" s="440"/>
      <c r="AC153" s="440"/>
      <c r="AD153" s="440"/>
      <c r="AE153" s="440"/>
    </row>
    <row r="154" spans="1:31" ht="105">
      <c r="A154" s="447">
        <f t="shared" si="13"/>
        <v>94</v>
      </c>
      <c r="B154" s="494"/>
      <c r="C154" s="500" t="s">
        <v>1116</v>
      </c>
      <c r="D154" s="467" t="s">
        <v>308</v>
      </c>
      <c r="E154" s="494"/>
      <c r="F154" s="452" t="s">
        <v>1117</v>
      </c>
      <c r="G154" s="453" t="s">
        <v>1418</v>
      </c>
      <c r="H154" s="496" t="s">
        <v>1445</v>
      </c>
      <c r="I154" s="496" t="s">
        <v>1446</v>
      </c>
      <c r="J154" s="521" t="s">
        <v>746</v>
      </c>
      <c r="K154" s="500" t="s">
        <v>747</v>
      </c>
      <c r="L154" s="440"/>
      <c r="M154" s="434"/>
      <c r="N154" s="440"/>
      <c r="O154" s="440"/>
      <c r="P154" s="440"/>
      <c r="Q154" s="440"/>
      <c r="R154" s="440"/>
      <c r="S154" s="440"/>
      <c r="T154" s="440"/>
      <c r="U154" s="434"/>
      <c r="V154" s="434"/>
      <c r="W154" s="434"/>
      <c r="X154" s="434"/>
      <c r="Y154" s="434"/>
      <c r="Z154" s="434"/>
      <c r="AA154" s="440"/>
      <c r="AB154" s="440"/>
      <c r="AC154" s="440"/>
      <c r="AD154" s="440"/>
      <c r="AE154" s="440"/>
    </row>
    <row r="155" spans="1:31" ht="63">
      <c r="A155" s="447">
        <f t="shared" si="13"/>
        <v>95</v>
      </c>
      <c r="B155" s="494"/>
      <c r="C155" s="500" t="s">
        <v>1121</v>
      </c>
      <c r="D155" s="467" t="s">
        <v>923</v>
      </c>
      <c r="E155" s="494"/>
      <c r="F155" s="452" t="s">
        <v>1122</v>
      </c>
      <c r="G155" s="452" t="s">
        <v>1350</v>
      </c>
      <c r="H155" s="496"/>
      <c r="I155" s="496"/>
      <c r="J155" s="521" t="s">
        <v>668</v>
      </c>
      <c r="K155" s="500" t="s">
        <v>1038</v>
      </c>
      <c r="L155" s="440"/>
      <c r="M155" s="434"/>
      <c r="N155" s="440"/>
      <c r="O155" s="440"/>
      <c r="P155" s="440"/>
      <c r="Q155" s="440"/>
      <c r="R155" s="440"/>
      <c r="S155" s="440"/>
      <c r="T155" s="440"/>
      <c r="U155" s="434"/>
      <c r="V155" s="434"/>
      <c r="W155" s="434"/>
      <c r="X155" s="434"/>
      <c r="Y155" s="434"/>
      <c r="Z155" s="434"/>
      <c r="AA155" s="440"/>
      <c r="AB155" s="440"/>
      <c r="AC155" s="440"/>
      <c r="AD155" s="440"/>
      <c r="AE155" s="440"/>
    </row>
    <row r="156" spans="1:31" ht="63">
      <c r="A156" s="447"/>
      <c r="B156" s="494"/>
      <c r="C156" s="500" t="s">
        <v>1123</v>
      </c>
      <c r="D156" s="467" t="s">
        <v>1384</v>
      </c>
      <c r="E156" s="494"/>
      <c r="F156" s="452" t="s">
        <v>1383</v>
      </c>
      <c r="G156" s="452"/>
      <c r="H156" s="496"/>
      <c r="I156" s="496"/>
      <c r="J156" s="521" t="s">
        <v>1124</v>
      </c>
      <c r="K156" s="500" t="s">
        <v>1125</v>
      </c>
      <c r="L156" s="440"/>
      <c r="M156" s="434"/>
      <c r="N156" s="440"/>
      <c r="O156" s="440"/>
      <c r="P156" s="440"/>
      <c r="Q156" s="440"/>
      <c r="R156" s="440"/>
      <c r="S156" s="440"/>
      <c r="T156" s="440"/>
      <c r="U156" s="434"/>
      <c r="V156" s="434"/>
      <c r="W156" s="434"/>
      <c r="X156" s="434"/>
      <c r="Y156" s="434"/>
      <c r="Z156" s="434"/>
      <c r="AA156" s="440"/>
      <c r="AB156" s="440"/>
      <c r="AC156" s="440"/>
      <c r="AD156" s="440"/>
      <c r="AE156" s="440"/>
    </row>
    <row r="157" spans="1:31" ht="63">
      <c r="A157" s="447">
        <f>A155+1</f>
        <v>96</v>
      </c>
      <c r="B157" s="494"/>
      <c r="C157" s="500" t="s">
        <v>1129</v>
      </c>
      <c r="D157" s="522" t="s">
        <v>309</v>
      </c>
      <c r="E157" s="494"/>
      <c r="F157" s="452" t="s">
        <v>1128</v>
      </c>
      <c r="G157" s="453" t="s">
        <v>1381</v>
      </c>
      <c r="H157" s="496"/>
      <c r="I157" s="496" t="s">
        <v>1444</v>
      </c>
      <c r="J157" s="521" t="s">
        <v>746</v>
      </c>
      <c r="K157" s="500" t="s">
        <v>747</v>
      </c>
      <c r="L157" s="440"/>
      <c r="M157" s="434"/>
      <c r="N157" s="440"/>
      <c r="O157" s="440"/>
      <c r="P157" s="440"/>
      <c r="Q157" s="440"/>
      <c r="R157" s="440"/>
      <c r="S157" s="440"/>
      <c r="T157" s="440"/>
      <c r="U157" s="434"/>
      <c r="V157" s="434"/>
      <c r="W157" s="434"/>
      <c r="X157" s="434"/>
      <c r="Y157" s="434"/>
      <c r="Z157" s="434"/>
      <c r="AA157" s="440"/>
      <c r="AB157" s="440"/>
      <c r="AC157" s="440"/>
      <c r="AD157" s="440"/>
      <c r="AE157" s="440"/>
    </row>
    <row r="158" spans="1:31" ht="105">
      <c r="A158" s="447">
        <f t="shared" si="13"/>
        <v>97</v>
      </c>
      <c r="B158" s="494"/>
      <c r="C158" s="500" t="s">
        <v>1130</v>
      </c>
      <c r="D158" s="467" t="s">
        <v>308</v>
      </c>
      <c r="E158" s="494"/>
      <c r="F158" s="452" t="s">
        <v>1131</v>
      </c>
      <c r="G158" s="473" t="s">
        <v>1439</v>
      </c>
      <c r="H158" s="496" t="s">
        <v>1133</v>
      </c>
      <c r="I158" s="496" t="s">
        <v>1134</v>
      </c>
      <c r="J158" s="521" t="s">
        <v>959</v>
      </c>
      <c r="K158" s="500" t="s">
        <v>1132</v>
      </c>
      <c r="L158" s="440"/>
      <c r="M158" s="434"/>
      <c r="N158" s="440"/>
      <c r="O158" s="440"/>
      <c r="P158" s="440"/>
      <c r="Q158" s="440"/>
      <c r="R158" s="440"/>
      <c r="S158" s="440"/>
      <c r="T158" s="440"/>
      <c r="U158" s="434"/>
      <c r="V158" s="434"/>
      <c r="W158" s="434"/>
      <c r="X158" s="434"/>
      <c r="Y158" s="434"/>
      <c r="Z158" s="434"/>
      <c r="AA158" s="440"/>
      <c r="AB158" s="440"/>
      <c r="AC158" s="440"/>
      <c r="AD158" s="440"/>
      <c r="AE158" s="440"/>
    </row>
    <row r="159" spans="1:31" ht="63">
      <c r="A159" s="447">
        <f t="shared" si="13"/>
        <v>98</v>
      </c>
      <c r="B159" s="494"/>
      <c r="C159" s="500" t="s">
        <v>1150</v>
      </c>
      <c r="D159" s="467" t="s">
        <v>309</v>
      </c>
      <c r="E159" s="494"/>
      <c r="F159" s="452" t="s">
        <v>1144</v>
      </c>
      <c r="G159" s="452" t="s">
        <v>1145</v>
      </c>
      <c r="H159" s="496" t="s">
        <v>1146</v>
      </c>
      <c r="I159" s="496" t="s">
        <v>1147</v>
      </c>
      <c r="J159" s="521" t="s">
        <v>1148</v>
      </c>
      <c r="K159" s="500" t="s">
        <v>1149</v>
      </c>
      <c r="L159" s="440"/>
      <c r="M159" s="434"/>
      <c r="N159" s="440"/>
      <c r="O159" s="440"/>
      <c r="P159" s="440"/>
      <c r="Q159" s="440"/>
      <c r="R159" s="440"/>
      <c r="S159" s="440"/>
      <c r="T159" s="440"/>
      <c r="U159" s="434"/>
      <c r="V159" s="434"/>
      <c r="W159" s="434"/>
      <c r="X159" s="434"/>
      <c r="Y159" s="434"/>
      <c r="Z159" s="434"/>
      <c r="AA159" s="440"/>
      <c r="AB159" s="440"/>
      <c r="AC159" s="440"/>
      <c r="AD159" s="440"/>
      <c r="AE159" s="440"/>
    </row>
    <row r="160" spans="1:31" ht="84">
      <c r="A160" s="447">
        <f t="shared" si="13"/>
        <v>99</v>
      </c>
      <c r="B160" s="494"/>
      <c r="C160" s="500" t="s">
        <v>1401</v>
      </c>
      <c r="D160" s="467" t="s">
        <v>923</v>
      </c>
      <c r="E160" s="494"/>
      <c r="F160" s="452" t="s">
        <v>1144</v>
      </c>
      <c r="G160" s="453" t="s">
        <v>1381</v>
      </c>
      <c r="H160" s="496"/>
      <c r="I160" s="496"/>
      <c r="J160" s="521" t="s">
        <v>1151</v>
      </c>
      <c r="K160" s="500" t="s">
        <v>1152</v>
      </c>
      <c r="L160" s="440"/>
      <c r="M160" s="434"/>
      <c r="N160" s="440"/>
      <c r="O160" s="440"/>
      <c r="P160" s="440"/>
      <c r="Q160" s="440"/>
      <c r="R160" s="440"/>
      <c r="S160" s="440"/>
      <c r="T160" s="440"/>
      <c r="U160" s="434"/>
      <c r="V160" s="434"/>
      <c r="W160" s="434"/>
      <c r="X160" s="434"/>
      <c r="Y160" s="434"/>
      <c r="Z160" s="434"/>
      <c r="AA160" s="440"/>
      <c r="AB160" s="440"/>
      <c r="AC160" s="440"/>
      <c r="AD160" s="440"/>
      <c r="AE160" s="440"/>
    </row>
    <row r="161" spans="1:31" ht="63">
      <c r="A161" s="447">
        <f t="shared" si="13"/>
        <v>100</v>
      </c>
      <c r="B161" s="494"/>
      <c r="C161" s="500" t="s">
        <v>1153</v>
      </c>
      <c r="D161" s="467" t="s">
        <v>308</v>
      </c>
      <c r="E161" s="494"/>
      <c r="F161" s="452" t="s">
        <v>1154</v>
      </c>
      <c r="G161" s="473" t="s">
        <v>1506</v>
      </c>
      <c r="H161" s="496" t="s">
        <v>1356</v>
      </c>
      <c r="I161" s="496" t="s">
        <v>1357</v>
      </c>
      <c r="J161" s="521" t="s">
        <v>746</v>
      </c>
      <c r="K161" s="500" t="s">
        <v>747</v>
      </c>
      <c r="L161" s="440"/>
      <c r="M161" s="434"/>
      <c r="N161" s="440"/>
      <c r="O161" s="440"/>
      <c r="P161" s="440"/>
      <c r="Q161" s="440"/>
      <c r="R161" s="440"/>
      <c r="S161" s="440"/>
      <c r="T161" s="440"/>
      <c r="U161" s="434"/>
      <c r="V161" s="434"/>
      <c r="W161" s="434"/>
      <c r="X161" s="434"/>
      <c r="Y161" s="434"/>
      <c r="Z161" s="434"/>
      <c r="AA161" s="440"/>
      <c r="AB161" s="440"/>
      <c r="AC161" s="440"/>
      <c r="AD161" s="440"/>
      <c r="AE161" s="440"/>
    </row>
    <row r="162" spans="1:31" ht="63">
      <c r="A162" s="447">
        <f t="shared" si="13"/>
        <v>101</v>
      </c>
      <c r="B162" s="494"/>
      <c r="C162" s="500" t="s">
        <v>1164</v>
      </c>
      <c r="D162" s="467" t="s">
        <v>923</v>
      </c>
      <c r="E162" s="494"/>
      <c r="F162" s="452" t="s">
        <v>1165</v>
      </c>
      <c r="G162" s="453" t="s">
        <v>1381</v>
      </c>
      <c r="H162" s="496"/>
      <c r="I162" s="496"/>
      <c r="J162" s="521" t="s">
        <v>1166</v>
      </c>
      <c r="K162" s="500" t="s">
        <v>1167</v>
      </c>
      <c r="L162" s="440"/>
      <c r="M162" s="434"/>
      <c r="N162" s="440"/>
      <c r="O162" s="440"/>
      <c r="P162" s="440"/>
      <c r="Q162" s="440"/>
      <c r="R162" s="440"/>
      <c r="S162" s="440"/>
      <c r="T162" s="440"/>
      <c r="U162" s="434"/>
      <c r="V162" s="434"/>
      <c r="W162" s="434"/>
      <c r="X162" s="434"/>
      <c r="Y162" s="434"/>
      <c r="Z162" s="434"/>
      <c r="AA162" s="440"/>
      <c r="AB162" s="440"/>
      <c r="AC162" s="440"/>
      <c r="AD162" s="440"/>
      <c r="AE162" s="440"/>
    </row>
    <row r="163" spans="1:31" ht="63">
      <c r="A163" s="447">
        <f t="shared" si="13"/>
        <v>102</v>
      </c>
      <c r="B163" s="494"/>
      <c r="C163" s="500" t="s">
        <v>1168</v>
      </c>
      <c r="D163" s="467" t="s">
        <v>1072</v>
      </c>
      <c r="E163" s="494"/>
      <c r="F163" s="452" t="s">
        <v>1171</v>
      </c>
      <c r="G163" s="453" t="s">
        <v>1289</v>
      </c>
      <c r="H163" s="496" t="s">
        <v>1172</v>
      </c>
      <c r="I163" s="496" t="s">
        <v>1173</v>
      </c>
      <c r="J163" s="521" t="s">
        <v>1170</v>
      </c>
      <c r="K163" s="500" t="s">
        <v>1169</v>
      </c>
      <c r="L163" s="440"/>
      <c r="M163" s="434"/>
      <c r="N163" s="440"/>
      <c r="O163" s="440"/>
      <c r="P163" s="440"/>
      <c r="Q163" s="440"/>
      <c r="R163" s="440"/>
      <c r="S163" s="440"/>
      <c r="T163" s="440"/>
      <c r="U163" s="434"/>
      <c r="V163" s="434"/>
      <c r="W163" s="434"/>
      <c r="X163" s="434"/>
      <c r="Y163" s="434"/>
      <c r="Z163" s="434"/>
      <c r="AA163" s="440"/>
      <c r="AB163" s="440"/>
      <c r="AC163" s="440"/>
      <c r="AD163" s="440"/>
      <c r="AE163" s="440"/>
    </row>
    <row r="164" spans="1:31" ht="63">
      <c r="A164" s="447">
        <f t="shared" si="13"/>
        <v>103</v>
      </c>
      <c r="B164" s="494"/>
      <c r="C164" s="500" t="s">
        <v>1181</v>
      </c>
      <c r="D164" s="467" t="s">
        <v>1072</v>
      </c>
      <c r="E164" s="494"/>
      <c r="F164" s="452" t="s">
        <v>1182</v>
      </c>
      <c r="G164" s="452" t="s">
        <v>1289</v>
      </c>
      <c r="H164" s="496" t="s">
        <v>1183</v>
      </c>
      <c r="I164" s="496"/>
      <c r="J164" s="521" t="s">
        <v>679</v>
      </c>
      <c r="K164" s="500" t="s">
        <v>710</v>
      </c>
      <c r="L164" s="440"/>
      <c r="M164" s="434"/>
      <c r="N164" s="440"/>
      <c r="O164" s="440"/>
      <c r="P164" s="440"/>
      <c r="Q164" s="440"/>
      <c r="R164" s="440"/>
      <c r="S164" s="440"/>
      <c r="T164" s="440"/>
      <c r="U164" s="434"/>
      <c r="V164" s="434"/>
      <c r="W164" s="434"/>
      <c r="X164" s="434"/>
      <c r="Y164" s="434"/>
      <c r="Z164" s="434"/>
      <c r="AA164" s="440"/>
      <c r="AB164" s="440"/>
      <c r="AC164" s="440"/>
      <c r="AD164" s="440"/>
      <c r="AE164" s="440"/>
    </row>
    <row r="165" spans="1:31" ht="63">
      <c r="A165" s="447">
        <f t="shared" si="13"/>
        <v>104</v>
      </c>
      <c r="B165" s="494"/>
      <c r="C165" s="500" t="s">
        <v>1184</v>
      </c>
      <c r="D165" s="467" t="s">
        <v>308</v>
      </c>
      <c r="E165" s="494"/>
      <c r="F165" s="452" t="s">
        <v>1185</v>
      </c>
      <c r="G165" s="453" t="s">
        <v>1381</v>
      </c>
      <c r="H165" s="496" t="s">
        <v>1475</v>
      </c>
      <c r="I165" s="496" t="s">
        <v>1476</v>
      </c>
      <c r="J165" s="521" t="s">
        <v>1187</v>
      </c>
      <c r="K165" s="500" t="s">
        <v>1186</v>
      </c>
      <c r="L165" s="440"/>
      <c r="M165" s="434"/>
      <c r="N165" s="440"/>
      <c r="O165" s="440"/>
      <c r="P165" s="440"/>
      <c r="Q165" s="440"/>
      <c r="R165" s="440"/>
      <c r="S165" s="440"/>
      <c r="T165" s="440"/>
      <c r="U165" s="434"/>
      <c r="V165" s="434"/>
      <c r="W165" s="434"/>
      <c r="X165" s="434"/>
      <c r="Y165" s="434"/>
      <c r="Z165" s="434"/>
      <c r="AA165" s="440"/>
      <c r="AB165" s="440"/>
      <c r="AC165" s="440"/>
      <c r="AD165" s="440"/>
      <c r="AE165" s="440"/>
    </row>
    <row r="166" spans="1:31" ht="126">
      <c r="A166" s="447">
        <f t="shared" si="13"/>
        <v>105</v>
      </c>
      <c r="B166" s="488"/>
      <c r="C166" s="500" t="s">
        <v>1205</v>
      </c>
      <c r="D166" s="467" t="s">
        <v>309</v>
      </c>
      <c r="E166" s="494"/>
      <c r="F166" s="452" t="s">
        <v>1199</v>
      </c>
      <c r="G166" s="473" t="s">
        <v>1506</v>
      </c>
      <c r="H166" s="496" t="s">
        <v>1206</v>
      </c>
      <c r="I166" s="496" t="s">
        <v>1207</v>
      </c>
      <c r="J166" s="494" t="s">
        <v>1058</v>
      </c>
      <c r="K166" s="500" t="s">
        <v>1204</v>
      </c>
      <c r="L166" s="440"/>
      <c r="M166" s="434"/>
      <c r="N166" s="440"/>
      <c r="O166" s="440"/>
      <c r="P166" s="440"/>
      <c r="Q166" s="440"/>
      <c r="R166" s="440"/>
      <c r="S166" s="440"/>
      <c r="T166" s="440"/>
      <c r="U166" s="434"/>
      <c r="V166" s="434"/>
      <c r="W166" s="434"/>
      <c r="X166" s="434"/>
      <c r="Y166" s="434"/>
      <c r="Z166" s="434"/>
      <c r="AA166" s="440"/>
      <c r="AB166" s="440"/>
      <c r="AC166" s="440"/>
      <c r="AD166" s="440"/>
      <c r="AE166" s="440"/>
    </row>
    <row r="167" spans="1:31" ht="63">
      <c r="A167" s="447">
        <f t="shared" si="13"/>
        <v>106</v>
      </c>
      <c r="B167" s="494"/>
      <c r="C167" s="500" t="s">
        <v>1198</v>
      </c>
      <c r="D167" s="467" t="s">
        <v>923</v>
      </c>
      <c r="E167" s="494"/>
      <c r="F167" s="452" t="s">
        <v>1199</v>
      </c>
      <c r="G167" s="473" t="s">
        <v>1321</v>
      </c>
      <c r="H167" s="496"/>
      <c r="I167" s="496"/>
      <c r="J167" s="521" t="s">
        <v>1200</v>
      </c>
      <c r="K167" s="500" t="s">
        <v>1201</v>
      </c>
      <c r="L167" s="440"/>
      <c r="M167" s="434"/>
      <c r="N167" s="440"/>
      <c r="O167" s="440"/>
      <c r="P167" s="440"/>
      <c r="Q167" s="440"/>
      <c r="R167" s="440"/>
      <c r="S167" s="440"/>
      <c r="T167" s="440"/>
      <c r="U167" s="434"/>
      <c r="V167" s="434"/>
      <c r="W167" s="434"/>
      <c r="X167" s="434"/>
      <c r="Y167" s="434"/>
      <c r="Z167" s="434"/>
      <c r="AA167" s="440"/>
      <c r="AB167" s="440"/>
      <c r="AC167" s="440"/>
      <c r="AD167" s="440"/>
      <c r="AE167" s="440"/>
    </row>
    <row r="168" spans="1:31" ht="126">
      <c r="A168" s="447">
        <f t="shared" si="13"/>
        <v>107</v>
      </c>
      <c r="B168" s="494"/>
      <c r="C168" s="500" t="s">
        <v>1216</v>
      </c>
      <c r="D168" s="467" t="s">
        <v>309</v>
      </c>
      <c r="E168" s="494"/>
      <c r="F168" s="452" t="s">
        <v>1284</v>
      </c>
      <c r="G168" s="452" t="s">
        <v>1381</v>
      </c>
      <c r="H168" s="496" t="s">
        <v>1220</v>
      </c>
      <c r="I168" s="496" t="s">
        <v>1221</v>
      </c>
      <c r="J168" s="521" t="s">
        <v>1210</v>
      </c>
      <c r="K168" s="500" t="s">
        <v>1211</v>
      </c>
      <c r="L168" s="440"/>
      <c r="M168" s="434"/>
      <c r="N168" s="440"/>
      <c r="O168" s="440"/>
      <c r="P168" s="440"/>
      <c r="Q168" s="440"/>
      <c r="R168" s="440"/>
      <c r="S168" s="440"/>
      <c r="T168" s="440"/>
      <c r="U168" s="434"/>
      <c r="V168" s="434"/>
      <c r="W168" s="434"/>
      <c r="X168" s="434"/>
      <c r="Y168" s="434"/>
      <c r="Z168" s="434"/>
      <c r="AA168" s="440"/>
      <c r="AB168" s="440"/>
      <c r="AC168" s="440"/>
      <c r="AD168" s="440"/>
      <c r="AE168" s="440"/>
    </row>
    <row r="169" spans="1:31" ht="168">
      <c r="A169" s="447">
        <f t="shared" si="13"/>
        <v>108</v>
      </c>
      <c r="B169" s="494"/>
      <c r="C169" s="500" t="s">
        <v>1214</v>
      </c>
      <c r="D169" s="467" t="s">
        <v>1212</v>
      </c>
      <c r="E169" s="488"/>
      <c r="F169" s="467" t="s">
        <v>1226</v>
      </c>
      <c r="G169" s="452" t="s">
        <v>1381</v>
      </c>
      <c r="H169" s="496" t="s">
        <v>1222</v>
      </c>
      <c r="I169" s="496" t="s">
        <v>1416</v>
      </c>
      <c r="J169" s="521" t="s">
        <v>746</v>
      </c>
      <c r="K169" s="500" t="s">
        <v>747</v>
      </c>
      <c r="L169" s="440"/>
      <c r="M169" s="434"/>
      <c r="N169" s="440"/>
      <c r="O169" s="440"/>
      <c r="P169" s="440"/>
      <c r="Q169" s="440"/>
      <c r="R169" s="440"/>
      <c r="S169" s="440"/>
      <c r="T169" s="440"/>
      <c r="U169" s="434"/>
      <c r="V169" s="434"/>
      <c r="W169" s="434"/>
      <c r="X169" s="434"/>
      <c r="Y169" s="434"/>
      <c r="Z169" s="434"/>
      <c r="AA169" s="440"/>
      <c r="AB169" s="440"/>
      <c r="AC169" s="440"/>
      <c r="AD169" s="440"/>
      <c r="AE169" s="440"/>
    </row>
    <row r="170" spans="1:31" ht="84">
      <c r="A170" s="447">
        <f t="shared" si="13"/>
        <v>109</v>
      </c>
      <c r="B170" s="494"/>
      <c r="C170" s="500" t="s">
        <v>1217</v>
      </c>
      <c r="D170" s="467" t="s">
        <v>923</v>
      </c>
      <c r="E170" s="494"/>
      <c r="F170" s="452" t="s">
        <v>1284</v>
      </c>
      <c r="G170" s="452" t="s">
        <v>1350</v>
      </c>
      <c r="H170" s="496"/>
      <c r="I170" s="496"/>
      <c r="J170" s="521" t="s">
        <v>1218</v>
      </c>
      <c r="K170" s="500" t="s">
        <v>1219</v>
      </c>
      <c r="L170" s="440"/>
      <c r="M170" s="434"/>
      <c r="N170" s="440"/>
      <c r="O170" s="440"/>
      <c r="P170" s="440"/>
      <c r="Q170" s="440"/>
      <c r="R170" s="440"/>
      <c r="S170" s="440"/>
      <c r="T170" s="440"/>
      <c r="U170" s="434"/>
      <c r="V170" s="434"/>
      <c r="W170" s="434"/>
      <c r="X170" s="434"/>
      <c r="Y170" s="434"/>
      <c r="Z170" s="434"/>
      <c r="AA170" s="440"/>
      <c r="AB170" s="440"/>
      <c r="AC170" s="440"/>
      <c r="AD170" s="440"/>
      <c r="AE170" s="440"/>
    </row>
    <row r="171" spans="1:31" ht="42">
      <c r="A171" s="447">
        <f t="shared" si="13"/>
        <v>110</v>
      </c>
      <c r="B171" s="494"/>
      <c r="C171" s="500" t="s">
        <v>1228</v>
      </c>
      <c r="D171" s="467" t="s">
        <v>308</v>
      </c>
      <c r="E171" s="494"/>
      <c r="F171" s="452" t="s">
        <v>1283</v>
      </c>
      <c r="G171" s="453" t="s">
        <v>1418</v>
      </c>
      <c r="H171" s="496" t="s">
        <v>1231</v>
      </c>
      <c r="I171" s="496" t="s">
        <v>1232</v>
      </c>
      <c r="J171" s="521" t="s">
        <v>1229</v>
      </c>
      <c r="K171" s="500" t="s">
        <v>1230</v>
      </c>
      <c r="L171" s="440"/>
      <c r="M171" s="434"/>
      <c r="N171" s="440"/>
      <c r="O171" s="440"/>
      <c r="P171" s="440"/>
      <c r="Q171" s="440"/>
      <c r="R171" s="440"/>
      <c r="S171" s="440"/>
      <c r="T171" s="440"/>
      <c r="U171" s="434"/>
      <c r="V171" s="434"/>
      <c r="W171" s="434"/>
      <c r="X171" s="434"/>
      <c r="Y171" s="434"/>
      <c r="Z171" s="434"/>
      <c r="AA171" s="440"/>
      <c r="AB171" s="440"/>
      <c r="AC171" s="440"/>
      <c r="AD171" s="440"/>
      <c r="AE171" s="440"/>
    </row>
    <row r="172" spans="1:31" ht="84">
      <c r="A172" s="447">
        <f t="shared" si="13"/>
        <v>111</v>
      </c>
      <c r="B172" s="494"/>
      <c r="C172" s="500" t="s">
        <v>872</v>
      </c>
      <c r="D172" s="467" t="s">
        <v>1253</v>
      </c>
      <c r="E172" s="494"/>
      <c r="F172" s="452" t="s">
        <v>1282</v>
      </c>
      <c r="G172" s="452" t="s">
        <v>1289</v>
      </c>
      <c r="H172" s="501" t="s">
        <v>1236</v>
      </c>
      <c r="I172" s="496"/>
      <c r="J172" s="521" t="s">
        <v>874</v>
      </c>
      <c r="K172" s="500" t="s">
        <v>875</v>
      </c>
      <c r="L172" s="440"/>
      <c r="M172" s="434"/>
      <c r="N172" s="440"/>
      <c r="O172" s="440"/>
      <c r="P172" s="440"/>
      <c r="Q172" s="440"/>
      <c r="R172" s="440"/>
      <c r="S172" s="440"/>
      <c r="T172" s="440"/>
      <c r="U172" s="434"/>
      <c r="V172" s="434"/>
      <c r="W172" s="434"/>
      <c r="X172" s="434"/>
      <c r="Y172" s="434"/>
      <c r="Z172" s="434"/>
      <c r="AA172" s="440"/>
      <c r="AB172" s="440"/>
      <c r="AC172" s="440"/>
      <c r="AD172" s="440"/>
      <c r="AE172" s="440"/>
    </row>
    <row r="173" spans="1:31" ht="192" customHeight="1">
      <c r="A173" s="447">
        <f t="shared" si="13"/>
        <v>112</v>
      </c>
      <c r="B173" s="494"/>
      <c r="C173" s="500" t="s">
        <v>1245</v>
      </c>
      <c r="D173" s="467" t="s">
        <v>1212</v>
      </c>
      <c r="E173" s="494"/>
      <c r="F173" s="452" t="s">
        <v>1281</v>
      </c>
      <c r="G173" s="452" t="s">
        <v>1244</v>
      </c>
      <c r="H173" s="496" t="s">
        <v>1247</v>
      </c>
      <c r="I173" s="496" t="s">
        <v>1248</v>
      </c>
      <c r="J173" s="521" t="s">
        <v>746</v>
      </c>
      <c r="K173" s="500" t="s">
        <v>1246</v>
      </c>
      <c r="L173" s="440"/>
      <c r="M173" s="434"/>
      <c r="N173" s="440"/>
      <c r="O173" s="440"/>
      <c r="P173" s="440"/>
      <c r="Q173" s="440"/>
      <c r="R173" s="440"/>
      <c r="S173" s="440"/>
      <c r="T173" s="440"/>
      <c r="U173" s="434"/>
      <c r="V173" s="434"/>
      <c r="W173" s="434"/>
      <c r="X173" s="434"/>
      <c r="Y173" s="434"/>
      <c r="Z173" s="434"/>
      <c r="AA173" s="440"/>
      <c r="AB173" s="440"/>
      <c r="AC173" s="440"/>
      <c r="AD173" s="440"/>
      <c r="AE173" s="440"/>
    </row>
    <row r="174" spans="1:31" ht="122.25" customHeight="1">
      <c r="A174" s="447">
        <f t="shared" si="13"/>
        <v>113</v>
      </c>
      <c r="B174" s="494"/>
      <c r="C174" s="500" t="s">
        <v>1262</v>
      </c>
      <c r="D174" s="467" t="s">
        <v>1253</v>
      </c>
      <c r="E174" s="494"/>
      <c r="F174" s="452" t="s">
        <v>1277</v>
      </c>
      <c r="G174" s="452" t="s">
        <v>1289</v>
      </c>
      <c r="H174" s="496" t="s">
        <v>1249</v>
      </c>
      <c r="I174" s="496"/>
      <c r="J174" s="521" t="s">
        <v>1250</v>
      </c>
      <c r="K174" s="500" t="s">
        <v>1251</v>
      </c>
      <c r="L174" s="440"/>
      <c r="M174" s="434"/>
      <c r="N174" s="440"/>
      <c r="O174" s="440"/>
      <c r="P174" s="440"/>
      <c r="Q174" s="440"/>
      <c r="R174" s="440"/>
      <c r="S174" s="440"/>
      <c r="T174" s="440"/>
      <c r="U174" s="434"/>
      <c r="V174" s="434"/>
      <c r="W174" s="434"/>
      <c r="X174" s="434"/>
      <c r="Y174" s="434"/>
      <c r="Z174" s="434"/>
      <c r="AA174" s="440"/>
      <c r="AB174" s="440"/>
      <c r="AC174" s="440"/>
      <c r="AD174" s="440"/>
      <c r="AE174" s="440"/>
    </row>
    <row r="175" spans="1:31" ht="192" customHeight="1">
      <c r="A175" s="447">
        <f t="shared" si="13"/>
        <v>114</v>
      </c>
      <c r="B175" s="494"/>
      <c r="C175" s="500" t="s">
        <v>1261</v>
      </c>
      <c r="D175" s="467" t="s">
        <v>1212</v>
      </c>
      <c r="E175" s="494"/>
      <c r="F175" s="452" t="s">
        <v>1278</v>
      </c>
      <c r="G175" s="452" t="s">
        <v>1381</v>
      </c>
      <c r="H175" s="496" t="s">
        <v>1249</v>
      </c>
      <c r="I175" s="496" t="s">
        <v>1252</v>
      </c>
      <c r="J175" s="521" t="s">
        <v>646</v>
      </c>
      <c r="K175" s="500" t="s">
        <v>945</v>
      </c>
      <c r="L175" s="440"/>
      <c r="M175" s="434"/>
      <c r="N175" s="440"/>
      <c r="O175" s="440"/>
      <c r="P175" s="440"/>
      <c r="Q175" s="440"/>
      <c r="R175" s="440"/>
      <c r="S175" s="440"/>
      <c r="T175" s="440"/>
      <c r="U175" s="434"/>
      <c r="V175" s="434"/>
      <c r="W175" s="434"/>
      <c r="X175" s="434"/>
      <c r="Y175" s="434"/>
      <c r="Z175" s="434"/>
      <c r="AA175" s="440"/>
      <c r="AB175" s="440"/>
      <c r="AC175" s="440"/>
      <c r="AD175" s="440"/>
      <c r="AE175" s="440"/>
    </row>
    <row r="176" spans="1:31" ht="192" customHeight="1">
      <c r="A176" s="447">
        <f t="shared" si="13"/>
        <v>115</v>
      </c>
      <c r="B176" s="494"/>
      <c r="C176" s="500" t="s">
        <v>1260</v>
      </c>
      <c r="D176" s="467" t="s">
        <v>308</v>
      </c>
      <c r="E176" s="494"/>
      <c r="F176" s="452" t="s">
        <v>1279</v>
      </c>
      <c r="G176" s="452" t="s">
        <v>1519</v>
      </c>
      <c r="H176" s="496" t="s">
        <v>1254</v>
      </c>
      <c r="I176" s="496" t="s">
        <v>1255</v>
      </c>
      <c r="J176" s="523" t="s">
        <v>1012</v>
      </c>
      <c r="K176" s="500" t="s">
        <v>1011</v>
      </c>
      <c r="L176" s="440"/>
      <c r="M176" s="434"/>
      <c r="N176" s="440"/>
      <c r="O176" s="440"/>
      <c r="P176" s="440"/>
      <c r="Q176" s="440"/>
      <c r="R176" s="440"/>
      <c r="S176" s="440"/>
      <c r="T176" s="440"/>
      <c r="U176" s="434"/>
      <c r="V176" s="434"/>
      <c r="W176" s="434"/>
      <c r="X176" s="434"/>
      <c r="Y176" s="434"/>
      <c r="Z176" s="434"/>
      <c r="AA176" s="440"/>
      <c r="AB176" s="440"/>
      <c r="AC176" s="440"/>
      <c r="AD176" s="440"/>
      <c r="AE176" s="440"/>
    </row>
    <row r="177" spans="1:31" ht="192" customHeight="1">
      <c r="A177" s="447"/>
      <c r="B177" s="494"/>
      <c r="C177" s="500" t="s">
        <v>1257</v>
      </c>
      <c r="D177" s="467" t="s">
        <v>1447</v>
      </c>
      <c r="E177" s="494"/>
      <c r="F177" s="452" t="s">
        <v>1450</v>
      </c>
      <c r="G177" s="452"/>
      <c r="H177" s="496" t="s">
        <v>1258</v>
      </c>
      <c r="I177" s="496" t="s">
        <v>1259</v>
      </c>
      <c r="J177" s="523" t="s">
        <v>668</v>
      </c>
      <c r="K177" s="500" t="s">
        <v>612</v>
      </c>
      <c r="L177" s="440"/>
      <c r="M177" s="434"/>
      <c r="N177" s="440"/>
      <c r="O177" s="440"/>
      <c r="P177" s="440"/>
      <c r="Q177" s="440"/>
      <c r="R177" s="440"/>
      <c r="S177" s="440"/>
      <c r="T177" s="440"/>
      <c r="U177" s="434"/>
      <c r="V177" s="434"/>
      <c r="W177" s="434"/>
      <c r="X177" s="434"/>
      <c r="Y177" s="434"/>
      <c r="Z177" s="434"/>
      <c r="AA177" s="440"/>
      <c r="AB177" s="440"/>
      <c r="AC177" s="440"/>
      <c r="AD177" s="440"/>
      <c r="AE177" s="440"/>
    </row>
    <row r="178" spans="1:31" ht="65.25" customHeight="1">
      <c r="A178" s="447">
        <f>A176+1</f>
        <v>116</v>
      </c>
      <c r="B178" s="494"/>
      <c r="C178" s="500" t="s">
        <v>1272</v>
      </c>
      <c r="D178" s="467" t="s">
        <v>923</v>
      </c>
      <c r="E178" s="494"/>
      <c r="F178" s="452" t="s">
        <v>1280</v>
      </c>
      <c r="G178" s="452" t="s">
        <v>1407</v>
      </c>
      <c r="H178" s="496"/>
      <c r="I178" s="496"/>
      <c r="J178" s="520" t="s">
        <v>1270</v>
      </c>
      <c r="K178" s="500" t="s">
        <v>1271</v>
      </c>
      <c r="L178" s="440"/>
      <c r="M178" s="434"/>
      <c r="N178" s="440"/>
      <c r="O178" s="440"/>
      <c r="P178" s="440"/>
      <c r="Q178" s="440"/>
      <c r="R178" s="440"/>
      <c r="S178" s="440"/>
      <c r="T178" s="440"/>
      <c r="U178" s="434"/>
      <c r="V178" s="434"/>
      <c r="W178" s="434"/>
      <c r="X178" s="434"/>
      <c r="Y178" s="434"/>
      <c r="Z178" s="434"/>
      <c r="AA178" s="440"/>
      <c r="AB178" s="440"/>
      <c r="AC178" s="440"/>
      <c r="AD178" s="440"/>
      <c r="AE178" s="440"/>
    </row>
    <row r="179" spans="1:31" ht="65.25" customHeight="1">
      <c r="A179" s="447">
        <f t="shared" si="13"/>
        <v>117</v>
      </c>
      <c r="B179" s="494"/>
      <c r="C179" s="500" t="s">
        <v>1285</v>
      </c>
      <c r="D179" s="467" t="s">
        <v>1072</v>
      </c>
      <c r="E179" s="494"/>
      <c r="F179" s="452" t="s">
        <v>1276</v>
      </c>
      <c r="G179" s="452" t="s">
        <v>1289</v>
      </c>
      <c r="H179" s="496" t="s">
        <v>1288</v>
      </c>
      <c r="I179" s="496"/>
      <c r="J179" s="520" t="s">
        <v>1286</v>
      </c>
      <c r="K179" s="500" t="s">
        <v>1287</v>
      </c>
      <c r="L179" s="440"/>
      <c r="M179" s="434"/>
      <c r="N179" s="440"/>
      <c r="O179" s="440"/>
      <c r="P179" s="440"/>
      <c r="Q179" s="440"/>
      <c r="R179" s="440"/>
      <c r="S179" s="440"/>
      <c r="T179" s="440"/>
      <c r="U179" s="434"/>
      <c r="V179" s="434"/>
      <c r="W179" s="434"/>
      <c r="X179" s="434"/>
      <c r="Y179" s="434"/>
      <c r="Z179" s="434"/>
      <c r="AA179" s="440"/>
      <c r="AB179" s="440"/>
      <c r="AC179" s="440"/>
      <c r="AD179" s="440"/>
      <c r="AE179" s="440"/>
    </row>
    <row r="180" spans="1:31" ht="65.25" customHeight="1">
      <c r="A180" s="447">
        <f t="shared" si="13"/>
        <v>118</v>
      </c>
      <c r="B180" s="494"/>
      <c r="C180" s="500" t="s">
        <v>1290</v>
      </c>
      <c r="D180" s="467" t="s">
        <v>1072</v>
      </c>
      <c r="E180" s="494"/>
      <c r="F180" s="452" t="s">
        <v>1513</v>
      </c>
      <c r="G180" s="452" t="s">
        <v>1289</v>
      </c>
      <c r="H180" s="496" t="s">
        <v>1511</v>
      </c>
      <c r="I180" s="496" t="s">
        <v>1512</v>
      </c>
      <c r="J180" s="520" t="s">
        <v>746</v>
      </c>
      <c r="K180" s="500" t="s">
        <v>747</v>
      </c>
      <c r="L180" s="440"/>
      <c r="M180" s="434"/>
      <c r="N180" s="440"/>
      <c r="O180" s="440"/>
      <c r="P180" s="440"/>
      <c r="Q180" s="440"/>
      <c r="R180" s="440"/>
      <c r="S180" s="440"/>
      <c r="T180" s="440"/>
      <c r="U180" s="434"/>
      <c r="V180" s="434"/>
      <c r="W180" s="434"/>
      <c r="X180" s="434"/>
      <c r="Y180" s="434"/>
      <c r="Z180" s="434"/>
      <c r="AA180" s="440"/>
      <c r="AB180" s="440"/>
      <c r="AC180" s="440"/>
      <c r="AD180" s="440"/>
      <c r="AE180" s="440"/>
    </row>
    <row r="181" spans="1:31" ht="65.25" customHeight="1">
      <c r="A181" s="447">
        <f t="shared" si="13"/>
        <v>119</v>
      </c>
      <c r="B181" s="494"/>
      <c r="C181" s="500" t="s">
        <v>1302</v>
      </c>
      <c r="D181" s="467" t="s">
        <v>923</v>
      </c>
      <c r="E181" s="494"/>
      <c r="F181" s="452" t="s">
        <v>1303</v>
      </c>
      <c r="G181" s="453" t="s">
        <v>1418</v>
      </c>
      <c r="H181" s="496"/>
      <c r="I181" s="496"/>
      <c r="J181" s="520" t="s">
        <v>1304</v>
      </c>
      <c r="K181" s="500" t="s">
        <v>1305</v>
      </c>
      <c r="L181" s="440"/>
      <c r="M181" s="434"/>
      <c r="N181" s="440"/>
      <c r="O181" s="440"/>
      <c r="P181" s="440"/>
      <c r="Q181" s="440"/>
      <c r="R181" s="440"/>
      <c r="S181" s="440"/>
      <c r="T181" s="440"/>
      <c r="U181" s="434"/>
      <c r="V181" s="434"/>
      <c r="W181" s="434"/>
      <c r="X181" s="434"/>
      <c r="Y181" s="434"/>
      <c r="Z181" s="434"/>
      <c r="AA181" s="440"/>
      <c r="AB181" s="440"/>
      <c r="AC181" s="440"/>
      <c r="AD181" s="440"/>
      <c r="AE181" s="440"/>
    </row>
    <row r="182" spans="1:31" ht="217.5" customHeight="1">
      <c r="A182" s="447">
        <f t="shared" si="13"/>
        <v>120</v>
      </c>
      <c r="B182" s="494"/>
      <c r="C182" s="500" t="s">
        <v>1335</v>
      </c>
      <c r="D182" s="467" t="s">
        <v>309</v>
      </c>
      <c r="E182" s="494"/>
      <c r="F182" s="452" t="s">
        <v>1332</v>
      </c>
      <c r="G182" s="473" t="s">
        <v>1506</v>
      </c>
      <c r="H182" s="496" t="s">
        <v>1333</v>
      </c>
      <c r="I182" s="496" t="s">
        <v>1334</v>
      </c>
      <c r="J182" s="520" t="s">
        <v>707</v>
      </c>
      <c r="K182" s="500" t="s">
        <v>521</v>
      </c>
      <c r="L182" s="440"/>
      <c r="M182" s="434"/>
      <c r="N182" s="440"/>
      <c r="O182" s="440"/>
      <c r="P182" s="440"/>
      <c r="Q182" s="440"/>
      <c r="R182" s="440"/>
      <c r="S182" s="440"/>
      <c r="T182" s="440"/>
      <c r="U182" s="434"/>
      <c r="V182" s="434"/>
      <c r="W182" s="434"/>
      <c r="X182" s="434"/>
      <c r="Y182" s="434"/>
      <c r="Z182" s="434"/>
      <c r="AA182" s="440"/>
      <c r="AB182" s="440"/>
      <c r="AC182" s="440"/>
      <c r="AD182" s="440"/>
      <c r="AE182" s="440"/>
    </row>
    <row r="183" spans="1:31" ht="89.25" customHeight="1">
      <c r="A183" s="447">
        <f t="shared" si="13"/>
        <v>121</v>
      </c>
      <c r="B183" s="494"/>
      <c r="C183" s="500" t="s">
        <v>1337</v>
      </c>
      <c r="D183" s="467" t="s">
        <v>923</v>
      </c>
      <c r="E183" s="494"/>
      <c r="F183" s="452" t="s">
        <v>1332</v>
      </c>
      <c r="G183" s="473" t="s">
        <v>1439</v>
      </c>
      <c r="H183" s="496"/>
      <c r="I183" s="496"/>
      <c r="J183" s="520" t="s">
        <v>1338</v>
      </c>
      <c r="K183" s="500" t="s">
        <v>1339</v>
      </c>
      <c r="L183" s="440"/>
      <c r="M183" s="434"/>
      <c r="N183" s="440"/>
      <c r="O183" s="440"/>
      <c r="P183" s="440"/>
      <c r="Q183" s="440"/>
      <c r="R183" s="440"/>
      <c r="S183" s="440"/>
      <c r="T183" s="440"/>
      <c r="U183" s="434"/>
      <c r="V183" s="434"/>
      <c r="W183" s="434"/>
      <c r="X183" s="434"/>
      <c r="Y183" s="434"/>
      <c r="Z183" s="434"/>
      <c r="AA183" s="440"/>
      <c r="AB183" s="440"/>
      <c r="AC183" s="440"/>
      <c r="AD183" s="440"/>
      <c r="AE183" s="440"/>
    </row>
    <row r="184" spans="1:31" ht="74.25" customHeight="1">
      <c r="A184" s="447">
        <f t="shared" si="13"/>
        <v>122</v>
      </c>
      <c r="B184" s="494"/>
      <c r="C184" s="449" t="s">
        <v>815</v>
      </c>
      <c r="D184" s="467" t="s">
        <v>1346</v>
      </c>
      <c r="E184" s="494"/>
      <c r="F184" s="452" t="s">
        <v>1347</v>
      </c>
      <c r="G184" s="452" t="s">
        <v>1289</v>
      </c>
      <c r="H184" s="496" t="s">
        <v>1348</v>
      </c>
      <c r="I184" s="496" t="s">
        <v>1349</v>
      </c>
      <c r="J184" s="455" t="s">
        <v>646</v>
      </c>
      <c r="K184" s="500" t="s">
        <v>645</v>
      </c>
      <c r="L184" s="440"/>
      <c r="M184" s="434"/>
      <c r="N184" s="440"/>
      <c r="O184" s="440"/>
      <c r="P184" s="440"/>
      <c r="Q184" s="440"/>
      <c r="R184" s="440"/>
      <c r="S184" s="440"/>
      <c r="T184" s="440"/>
      <c r="U184" s="434"/>
      <c r="V184" s="434"/>
      <c r="W184" s="434"/>
      <c r="X184" s="434"/>
      <c r="Y184" s="434"/>
      <c r="Z184" s="434"/>
      <c r="AA184" s="440"/>
      <c r="AB184" s="440"/>
      <c r="AC184" s="440"/>
      <c r="AD184" s="440"/>
      <c r="AE184" s="440"/>
    </row>
    <row r="185" spans="1:31" ht="74.25" customHeight="1">
      <c r="A185" s="447">
        <f t="shared" si="13"/>
        <v>123</v>
      </c>
      <c r="B185" s="494"/>
      <c r="C185" s="449" t="s">
        <v>1367</v>
      </c>
      <c r="D185" s="467" t="s">
        <v>308</v>
      </c>
      <c r="E185" s="494"/>
      <c r="F185" s="452" t="s">
        <v>1368</v>
      </c>
      <c r="G185" s="473" t="s">
        <v>1436</v>
      </c>
      <c r="H185" s="496" t="s">
        <v>1366</v>
      </c>
      <c r="I185" s="496" t="s">
        <v>1365</v>
      </c>
      <c r="J185" s="455" t="s">
        <v>1369</v>
      </c>
      <c r="K185" s="500" t="s">
        <v>1022</v>
      </c>
      <c r="L185" s="440"/>
      <c r="M185" s="434"/>
      <c r="N185" s="440"/>
      <c r="O185" s="440"/>
      <c r="P185" s="440"/>
      <c r="Q185" s="440"/>
      <c r="R185" s="440"/>
      <c r="S185" s="440"/>
      <c r="T185" s="440"/>
      <c r="U185" s="434"/>
      <c r="V185" s="434"/>
      <c r="W185" s="434"/>
      <c r="X185" s="434"/>
      <c r="Y185" s="434"/>
      <c r="Z185" s="434"/>
      <c r="AA185" s="440"/>
      <c r="AB185" s="440"/>
      <c r="AC185" s="440"/>
      <c r="AD185" s="440"/>
      <c r="AE185" s="440"/>
    </row>
    <row r="186" spans="1:31" ht="216.75" customHeight="1">
      <c r="A186" s="447">
        <f t="shared" si="13"/>
        <v>124</v>
      </c>
      <c r="B186" s="494"/>
      <c r="C186" s="449" t="s">
        <v>1371</v>
      </c>
      <c r="D186" s="467" t="s">
        <v>309</v>
      </c>
      <c r="E186" s="494"/>
      <c r="F186" s="452" t="s">
        <v>1370</v>
      </c>
      <c r="G186" s="473" t="s">
        <v>1437</v>
      </c>
      <c r="H186" s="496" t="s">
        <v>1372</v>
      </c>
      <c r="I186" s="496" t="s">
        <v>1373</v>
      </c>
      <c r="J186" s="455" t="s">
        <v>995</v>
      </c>
      <c r="K186" s="500" t="s">
        <v>759</v>
      </c>
      <c r="L186" s="440"/>
      <c r="M186" s="434"/>
      <c r="N186" s="440"/>
      <c r="O186" s="440"/>
      <c r="P186" s="440"/>
      <c r="Q186" s="440"/>
      <c r="R186" s="440"/>
      <c r="S186" s="440"/>
      <c r="T186" s="440"/>
      <c r="U186" s="434"/>
      <c r="V186" s="434"/>
      <c r="W186" s="434"/>
      <c r="X186" s="434"/>
      <c r="Y186" s="434"/>
      <c r="Z186" s="434"/>
      <c r="AA186" s="440"/>
      <c r="AB186" s="440"/>
      <c r="AC186" s="440"/>
      <c r="AD186" s="440"/>
      <c r="AE186" s="440"/>
    </row>
    <row r="187" spans="1:31" ht="64.5" customHeight="1">
      <c r="A187" s="447">
        <f>A186+1</f>
        <v>125</v>
      </c>
      <c r="B187" s="494"/>
      <c r="C187" s="449" t="s">
        <v>1386</v>
      </c>
      <c r="D187" s="467" t="s">
        <v>923</v>
      </c>
      <c r="E187" s="494"/>
      <c r="F187" s="452" t="s">
        <v>1385</v>
      </c>
      <c r="G187" s="453" t="s">
        <v>1438</v>
      </c>
      <c r="H187" s="496"/>
      <c r="I187" s="496"/>
      <c r="J187" s="455" t="s">
        <v>668</v>
      </c>
      <c r="K187" s="500" t="s">
        <v>1038</v>
      </c>
      <c r="L187" s="440"/>
      <c r="M187" s="434"/>
      <c r="N187" s="440"/>
      <c r="O187" s="440"/>
      <c r="P187" s="440"/>
      <c r="Q187" s="440"/>
      <c r="R187" s="440"/>
      <c r="S187" s="440"/>
      <c r="T187" s="440"/>
      <c r="U187" s="434"/>
      <c r="V187" s="434"/>
      <c r="W187" s="434"/>
      <c r="X187" s="434"/>
      <c r="Y187" s="434"/>
      <c r="Z187" s="434"/>
      <c r="AA187" s="440"/>
      <c r="AB187" s="440"/>
      <c r="AC187" s="440"/>
      <c r="AD187" s="440"/>
      <c r="AE187" s="440"/>
    </row>
    <row r="188" spans="1:31" ht="85.5" customHeight="1">
      <c r="A188" s="447">
        <f t="shared" si="13"/>
        <v>126</v>
      </c>
      <c r="B188" s="494"/>
      <c r="C188" s="449" t="s">
        <v>1387</v>
      </c>
      <c r="D188" s="467" t="s">
        <v>923</v>
      </c>
      <c r="E188" s="494"/>
      <c r="F188" s="452" t="s">
        <v>1385</v>
      </c>
      <c r="G188" s="453" t="s">
        <v>1438</v>
      </c>
      <c r="H188" s="496"/>
      <c r="I188" s="496"/>
      <c r="J188" s="455" t="s">
        <v>1388</v>
      </c>
      <c r="K188" s="500" t="s">
        <v>1389</v>
      </c>
      <c r="L188" s="440"/>
      <c r="M188" s="434"/>
      <c r="N188" s="440"/>
      <c r="O188" s="440"/>
      <c r="P188" s="440"/>
      <c r="Q188" s="440"/>
      <c r="R188" s="440"/>
      <c r="S188" s="440"/>
      <c r="T188" s="440"/>
      <c r="U188" s="434"/>
      <c r="V188" s="434"/>
      <c r="W188" s="434"/>
      <c r="X188" s="434"/>
      <c r="Y188" s="434"/>
      <c r="Z188" s="434"/>
      <c r="AA188" s="440"/>
      <c r="AB188" s="440"/>
      <c r="AC188" s="440"/>
      <c r="AD188" s="440"/>
      <c r="AE188" s="440"/>
    </row>
    <row r="189" spans="1:31" ht="65.25" customHeight="1">
      <c r="A189" s="447">
        <f t="shared" si="13"/>
        <v>127</v>
      </c>
      <c r="B189" s="494"/>
      <c r="C189" s="449" t="s">
        <v>1390</v>
      </c>
      <c r="D189" s="467" t="s">
        <v>923</v>
      </c>
      <c r="E189" s="494"/>
      <c r="F189" s="452" t="s">
        <v>1385</v>
      </c>
      <c r="G189" s="453" t="s">
        <v>1438</v>
      </c>
      <c r="H189" s="496"/>
      <c r="I189" s="496"/>
      <c r="J189" s="455" t="s">
        <v>1020</v>
      </c>
      <c r="K189" s="500" t="s">
        <v>498</v>
      </c>
      <c r="L189" s="440"/>
      <c r="M189" s="434"/>
      <c r="N189" s="440"/>
      <c r="O189" s="440"/>
      <c r="P189" s="440"/>
      <c r="Q189" s="440"/>
      <c r="R189" s="440"/>
      <c r="S189" s="440"/>
      <c r="T189" s="440"/>
      <c r="U189" s="434"/>
      <c r="V189" s="434"/>
      <c r="W189" s="434"/>
      <c r="X189" s="434"/>
      <c r="Y189" s="434"/>
      <c r="Z189" s="434"/>
      <c r="AA189" s="440"/>
      <c r="AB189" s="440"/>
      <c r="AC189" s="440"/>
      <c r="AD189" s="440"/>
      <c r="AE189" s="440"/>
    </row>
    <row r="190" spans="1:31" ht="111.75" customHeight="1">
      <c r="A190" s="447">
        <f t="shared" si="13"/>
        <v>128</v>
      </c>
      <c r="B190" s="494"/>
      <c r="C190" s="449" t="s">
        <v>1391</v>
      </c>
      <c r="D190" s="467" t="s">
        <v>923</v>
      </c>
      <c r="E190" s="494"/>
      <c r="F190" s="452" t="s">
        <v>1385</v>
      </c>
      <c r="G190" s="453" t="s">
        <v>1438</v>
      </c>
      <c r="H190" s="496"/>
      <c r="I190" s="496"/>
      <c r="J190" s="455" t="s">
        <v>1044</v>
      </c>
      <c r="K190" s="500" t="s">
        <v>1045</v>
      </c>
      <c r="L190" s="440"/>
      <c r="M190" s="434"/>
      <c r="N190" s="440"/>
      <c r="O190" s="440"/>
      <c r="P190" s="440"/>
      <c r="Q190" s="440"/>
      <c r="R190" s="440"/>
      <c r="S190" s="440"/>
      <c r="T190" s="440"/>
      <c r="U190" s="434"/>
      <c r="V190" s="434"/>
      <c r="W190" s="434"/>
      <c r="X190" s="434"/>
      <c r="Y190" s="434"/>
      <c r="Z190" s="434"/>
      <c r="AA190" s="440"/>
      <c r="AB190" s="440"/>
      <c r="AC190" s="440"/>
      <c r="AD190" s="440"/>
      <c r="AE190" s="440"/>
    </row>
    <row r="191" spans="1:31" ht="111.75" customHeight="1">
      <c r="A191" s="447">
        <f t="shared" si="13"/>
        <v>129</v>
      </c>
      <c r="B191" s="494"/>
      <c r="C191" s="449" t="s">
        <v>1417</v>
      </c>
      <c r="D191" s="467" t="s">
        <v>923</v>
      </c>
      <c r="E191" s="494"/>
      <c r="F191" s="452" t="s">
        <v>1385</v>
      </c>
      <c r="G191" s="453" t="s">
        <v>1438</v>
      </c>
      <c r="H191" s="496"/>
      <c r="I191" s="496"/>
      <c r="J191" s="455" t="s">
        <v>668</v>
      </c>
      <c r="K191" s="500" t="s">
        <v>1038</v>
      </c>
      <c r="L191" s="440"/>
      <c r="M191" s="434"/>
      <c r="N191" s="440"/>
      <c r="O191" s="440"/>
      <c r="P191" s="440"/>
      <c r="Q191" s="440"/>
      <c r="R191" s="440"/>
      <c r="S191" s="440"/>
      <c r="T191" s="440"/>
      <c r="U191" s="434"/>
      <c r="V191" s="434"/>
      <c r="W191" s="434"/>
      <c r="X191" s="434"/>
      <c r="Y191" s="434"/>
      <c r="Z191" s="434"/>
      <c r="AA191" s="440"/>
      <c r="AB191" s="440"/>
      <c r="AC191" s="440"/>
      <c r="AD191" s="440"/>
      <c r="AE191" s="440"/>
    </row>
    <row r="192" spans="1:31" ht="109.95" customHeight="1">
      <c r="A192" s="447">
        <f t="shared" si="13"/>
        <v>130</v>
      </c>
      <c r="B192" s="494"/>
      <c r="C192" s="449" t="s">
        <v>1392</v>
      </c>
      <c r="D192" s="467" t="s">
        <v>923</v>
      </c>
      <c r="E192" s="494"/>
      <c r="F192" s="452" t="s">
        <v>1385</v>
      </c>
      <c r="G192" s="453" t="s">
        <v>1438</v>
      </c>
      <c r="H192" s="496"/>
      <c r="I192" s="496"/>
      <c r="J192" s="455" t="s">
        <v>1394</v>
      </c>
      <c r="K192" s="500" t="s">
        <v>1393</v>
      </c>
      <c r="L192" s="440"/>
      <c r="M192" s="434"/>
      <c r="N192" s="440"/>
      <c r="O192" s="440"/>
      <c r="P192" s="440"/>
      <c r="Q192" s="440"/>
      <c r="R192" s="440"/>
      <c r="S192" s="440"/>
      <c r="T192" s="440"/>
      <c r="U192" s="434"/>
      <c r="V192" s="434"/>
      <c r="W192" s="434"/>
      <c r="X192" s="434"/>
      <c r="Y192" s="434"/>
      <c r="Z192" s="434"/>
      <c r="AA192" s="440"/>
      <c r="AB192" s="440"/>
      <c r="AC192" s="440"/>
      <c r="AD192" s="440"/>
      <c r="AE192" s="440"/>
    </row>
    <row r="193" spans="1:31" ht="109.95" customHeight="1">
      <c r="A193" s="447">
        <f t="shared" si="13"/>
        <v>131</v>
      </c>
      <c r="B193" s="494"/>
      <c r="C193" s="449" t="s">
        <v>1515</v>
      </c>
      <c r="D193" s="467" t="s">
        <v>309</v>
      </c>
      <c r="E193" s="494"/>
      <c r="F193" s="452" t="s">
        <v>1505</v>
      </c>
      <c r="G193" s="453" t="s">
        <v>1506</v>
      </c>
      <c r="H193" s="496"/>
      <c r="I193" s="496" t="s">
        <v>1516</v>
      </c>
      <c r="J193" s="455" t="s">
        <v>668</v>
      </c>
      <c r="K193" s="500" t="s">
        <v>1038</v>
      </c>
      <c r="L193" s="440"/>
      <c r="M193" s="434"/>
      <c r="N193" s="440"/>
      <c r="O193" s="440"/>
      <c r="P193" s="440"/>
      <c r="Q193" s="440"/>
      <c r="R193" s="440"/>
      <c r="S193" s="440"/>
      <c r="T193" s="440"/>
      <c r="U193" s="434"/>
      <c r="V193" s="434"/>
      <c r="W193" s="434"/>
      <c r="X193" s="434"/>
      <c r="Y193" s="434"/>
      <c r="Z193" s="434"/>
      <c r="AA193" s="440"/>
      <c r="AB193" s="440"/>
      <c r="AC193" s="440"/>
      <c r="AD193" s="440"/>
      <c r="AE193" s="440"/>
    </row>
    <row r="194" spans="1:31" ht="109.95" customHeight="1">
      <c r="A194" s="447">
        <f t="shared" si="13"/>
        <v>132</v>
      </c>
      <c r="B194" s="494"/>
      <c r="C194" s="449" t="s">
        <v>1507</v>
      </c>
      <c r="D194" s="467" t="s">
        <v>923</v>
      </c>
      <c r="E194" s="494"/>
      <c r="F194" s="452" t="s">
        <v>1505</v>
      </c>
      <c r="G194" s="453" t="s">
        <v>1506</v>
      </c>
      <c r="H194" s="496"/>
      <c r="I194" s="496"/>
      <c r="J194" s="455" t="s">
        <v>995</v>
      </c>
      <c r="K194" s="500" t="s">
        <v>759</v>
      </c>
      <c r="L194" s="440"/>
      <c r="M194" s="434"/>
      <c r="N194" s="440"/>
      <c r="O194" s="440"/>
      <c r="P194" s="440"/>
      <c r="Q194" s="440"/>
      <c r="R194" s="440"/>
      <c r="S194" s="440"/>
      <c r="T194" s="440"/>
      <c r="U194" s="434"/>
      <c r="V194" s="434"/>
      <c r="W194" s="434"/>
      <c r="X194" s="434"/>
      <c r="Y194" s="434"/>
      <c r="Z194" s="434"/>
      <c r="AA194" s="440"/>
      <c r="AB194" s="440"/>
      <c r="AC194" s="440"/>
      <c r="AD194" s="440"/>
      <c r="AE194" s="440"/>
    </row>
    <row r="195" spans="1:31" ht="109.95" customHeight="1">
      <c r="A195" s="447">
        <f t="shared" si="13"/>
        <v>133</v>
      </c>
      <c r="B195" s="494"/>
      <c r="C195" s="449" t="s">
        <v>1508</v>
      </c>
      <c r="D195" s="467" t="s">
        <v>923</v>
      </c>
      <c r="E195" s="494"/>
      <c r="F195" s="452" t="s">
        <v>1505</v>
      </c>
      <c r="G195" s="453" t="s">
        <v>1506</v>
      </c>
      <c r="H195" s="496"/>
      <c r="I195" s="496"/>
      <c r="J195" s="455" t="s">
        <v>995</v>
      </c>
      <c r="K195" s="500" t="s">
        <v>759</v>
      </c>
      <c r="L195" s="440"/>
      <c r="M195" s="434"/>
      <c r="N195" s="440"/>
      <c r="O195" s="440"/>
      <c r="P195" s="440"/>
      <c r="Q195" s="440"/>
      <c r="R195" s="440"/>
      <c r="S195" s="440"/>
      <c r="T195" s="440"/>
      <c r="U195" s="434"/>
      <c r="V195" s="434"/>
      <c r="W195" s="434"/>
      <c r="X195" s="434"/>
      <c r="Y195" s="434"/>
      <c r="Z195" s="434"/>
      <c r="AA195" s="440"/>
      <c r="AB195" s="440"/>
      <c r="AC195" s="440"/>
      <c r="AD195" s="440"/>
      <c r="AE195" s="440"/>
    </row>
    <row r="196" spans="1:31" ht="109.95" customHeight="1">
      <c r="A196" s="447">
        <f t="shared" si="13"/>
        <v>134</v>
      </c>
      <c r="B196" s="494"/>
      <c r="C196" s="449" t="s">
        <v>1538</v>
      </c>
      <c r="D196" s="467" t="s">
        <v>308</v>
      </c>
      <c r="E196" s="494"/>
      <c r="F196" s="452" t="s">
        <v>1539</v>
      </c>
      <c r="G196" s="453" t="s">
        <v>1535</v>
      </c>
      <c r="H196" s="496" t="s">
        <v>1541</v>
      </c>
      <c r="I196" s="496" t="s">
        <v>1542</v>
      </c>
      <c r="J196" s="455" t="s">
        <v>1540</v>
      </c>
      <c r="K196" s="500" t="s">
        <v>657</v>
      </c>
      <c r="L196" s="440"/>
      <c r="M196" s="434"/>
      <c r="N196" s="440"/>
      <c r="O196" s="440"/>
      <c r="P196" s="440"/>
      <c r="Q196" s="440"/>
      <c r="R196" s="440"/>
      <c r="S196" s="440"/>
      <c r="T196" s="440"/>
      <c r="U196" s="434"/>
      <c r="V196" s="434"/>
      <c r="W196" s="434"/>
      <c r="X196" s="434"/>
      <c r="Y196" s="434"/>
      <c r="Z196" s="434"/>
      <c r="AA196" s="440"/>
      <c r="AB196" s="440"/>
      <c r="AC196" s="440"/>
      <c r="AD196" s="440"/>
      <c r="AE196" s="440"/>
    </row>
    <row r="197" spans="1:31" ht="336">
      <c r="A197" s="500" t="s">
        <v>321</v>
      </c>
      <c r="B197" s="500" t="s">
        <v>1006</v>
      </c>
      <c r="C197" s="494" t="s">
        <v>1006</v>
      </c>
      <c r="D197" s="500" t="s">
        <v>1007</v>
      </c>
      <c r="E197" s="500" t="s">
        <v>1013</v>
      </c>
      <c r="F197" s="500" t="s">
        <v>1013</v>
      </c>
      <c r="G197" s="500" t="s">
        <v>1008</v>
      </c>
      <c r="H197" s="500" t="s">
        <v>262</v>
      </c>
      <c r="I197" s="500" t="s">
        <v>263</v>
      </c>
      <c r="J197" s="522" t="s">
        <v>230</v>
      </c>
      <c r="K197" s="522"/>
      <c r="L197" s="440"/>
      <c r="M197" s="434"/>
      <c r="N197" s="440"/>
      <c r="O197" s="440"/>
      <c r="P197" s="440"/>
      <c r="Q197" s="440"/>
      <c r="R197" s="440"/>
      <c r="S197" s="440"/>
      <c r="T197" s="440"/>
      <c r="U197" s="434"/>
      <c r="V197" s="434"/>
      <c r="W197" s="434"/>
      <c r="X197" s="434"/>
      <c r="Y197" s="434"/>
      <c r="Z197" s="434"/>
      <c r="AA197" s="440"/>
      <c r="AB197" s="440"/>
      <c r="AC197" s="440"/>
      <c r="AD197" s="440"/>
      <c r="AE197" s="440"/>
    </row>
    <row r="198" spans="1:31" ht="357">
      <c r="A198" s="500">
        <v>1</v>
      </c>
      <c r="B198" s="500" t="s">
        <v>1009</v>
      </c>
      <c r="C198" s="494" t="s">
        <v>1014</v>
      </c>
      <c r="D198" s="467" t="s">
        <v>1063</v>
      </c>
      <c r="E198" s="500" t="s">
        <v>1010</v>
      </c>
      <c r="F198" s="500" t="s">
        <v>1062</v>
      </c>
      <c r="G198" s="510"/>
      <c r="H198" s="500" t="s">
        <v>262</v>
      </c>
      <c r="I198" s="500" t="s">
        <v>263</v>
      </c>
      <c r="J198" s="500" t="s">
        <v>1012</v>
      </c>
      <c r="K198" s="500" t="s">
        <v>1011</v>
      </c>
      <c r="L198" s="440"/>
      <c r="M198" s="434"/>
      <c r="N198" s="440"/>
      <c r="O198" s="440"/>
      <c r="P198" s="440"/>
      <c r="Q198" s="440"/>
      <c r="R198" s="440"/>
      <c r="S198" s="440"/>
      <c r="T198" s="440"/>
      <c r="U198" s="434"/>
      <c r="V198" s="434"/>
      <c r="W198" s="434"/>
      <c r="X198" s="434"/>
      <c r="Y198" s="434"/>
      <c r="Z198" s="434"/>
      <c r="AA198" s="440"/>
      <c r="AB198" s="440"/>
      <c r="AC198" s="440"/>
      <c r="AD198" s="440"/>
      <c r="AE198" s="440"/>
    </row>
    <row r="199" spans="1:31">
      <c r="F199" s="323"/>
      <c r="G199" s="323"/>
      <c r="H199" s="323"/>
    </row>
    <row r="200" spans="1:31">
      <c r="D200" s="324"/>
      <c r="G200" s="323"/>
      <c r="H200" s="323"/>
    </row>
  </sheetData>
  <autoFilter ref="A13:I198"/>
  <mergeCells count="29">
    <mergeCell ref="A1:C1"/>
    <mergeCell ref="A10:K10"/>
    <mergeCell ref="L10:AC10"/>
    <mergeCell ref="A11:A12"/>
    <mergeCell ref="B11:B12"/>
    <mergeCell ref="C11:C12"/>
    <mergeCell ref="D11:D12"/>
    <mergeCell ref="E11:E12"/>
    <mergeCell ref="F11:F12"/>
    <mergeCell ref="G11:G12"/>
    <mergeCell ref="H11:H12"/>
    <mergeCell ref="I11:I12"/>
    <mergeCell ref="J11:K12"/>
    <mergeCell ref="L11:L12"/>
    <mergeCell ref="M11:M12"/>
    <mergeCell ref="Z11:AA11"/>
    <mergeCell ref="AB11:AC11"/>
    <mergeCell ref="O11:P11"/>
    <mergeCell ref="Q11:Q12"/>
    <mergeCell ref="R11:R12"/>
    <mergeCell ref="S11:S12"/>
    <mergeCell ref="T11:T12"/>
    <mergeCell ref="U11:U12"/>
    <mergeCell ref="J13:K13"/>
    <mergeCell ref="V11:V12"/>
    <mergeCell ref="W11:W12"/>
    <mergeCell ref="X11:X12"/>
    <mergeCell ref="Y11:Y12"/>
    <mergeCell ref="N11:N12"/>
  </mergeCells>
  <phoneticPr fontId="63" type="noConversion"/>
  <hyperlinks>
    <hyperlink ref="H48" r:id="rId1"/>
    <hyperlink ref="H49" r:id="rId2"/>
    <hyperlink ref="I49" r:id="rId3"/>
    <hyperlink ref="H14" r:id="rId4"/>
    <hyperlink ref="I14" r:id="rId5"/>
    <hyperlink ref="H22" r:id="rId6"/>
    <hyperlink ref="I22" r:id="rId7"/>
    <hyperlink ref="H53" r:id="rId8"/>
    <hyperlink ref="I53" r:id="rId9"/>
    <hyperlink ref="H58" r:id="rId10"/>
    <hyperlink ref="I58" r:id="rId11"/>
    <hyperlink ref="H60" r:id="rId12"/>
    <hyperlink ref="I60" r:id="rId13"/>
    <hyperlink ref="H18" r:id="rId14"/>
    <hyperlink ref="I18" r:id="rId15"/>
    <hyperlink ref="H26" r:id="rId16"/>
    <hyperlink ref="H69" r:id="rId17"/>
    <hyperlink ref="I69" r:id="rId18"/>
    <hyperlink ref="H28" r:id="rId19"/>
    <hyperlink ref="H33" r:id="rId20"/>
    <hyperlink ref="I28" r:id="rId21"/>
    <hyperlink ref="H77" r:id="rId22"/>
    <hyperlink ref="I77" r:id="rId23"/>
    <hyperlink ref="H78" r:id="rId24"/>
    <hyperlink ref="I78" r:id="rId25"/>
    <hyperlink ref="H23" r:id="rId26"/>
    <hyperlink ref="I23" r:id="rId27"/>
    <hyperlink ref="H55" r:id="rId28"/>
    <hyperlink ref="I55" r:id="rId29"/>
    <hyperlink ref="H89" r:id="rId30"/>
    <hyperlink ref="H90" r:id="rId31"/>
    <hyperlink ref="H92" r:id="rId32"/>
    <hyperlink ref="H93" r:id="rId33"/>
    <hyperlink ref="H94" r:id="rId34"/>
    <hyperlink ref="H95" r:id="rId35"/>
    <hyperlink ref="H96" r:id="rId36"/>
    <hyperlink ref="H100" r:id="rId37"/>
    <hyperlink ref="I89" r:id="rId38"/>
    <hyperlink ref="I90" r:id="rId39"/>
    <hyperlink ref="I92" r:id="rId40"/>
    <hyperlink ref="I93" r:id="rId41"/>
    <hyperlink ref="I94" r:id="rId42"/>
    <hyperlink ref="I95" r:id="rId43"/>
    <hyperlink ref="I96" r:id="rId44"/>
    <hyperlink ref="I100" r:id="rId45"/>
    <hyperlink ref="H64" r:id="rId46"/>
    <hyperlink ref="I64" r:id="rId47"/>
    <hyperlink ref="H63" r:id="rId48"/>
    <hyperlink ref="H103" r:id="rId49"/>
    <hyperlink ref="I103" r:id="rId50"/>
    <hyperlink ref="I108" r:id="rId51"/>
    <hyperlink ref="H108" r:id="rId52"/>
    <hyperlink ref="H110" r:id="rId53"/>
    <hyperlink ref="H97" r:id="rId54"/>
    <hyperlink ref="I97" r:id="rId55"/>
    <hyperlink ref="H98" r:id="rId56"/>
    <hyperlink ref="I98" r:id="rId57"/>
    <hyperlink ref="H65" r:id="rId58"/>
    <hyperlink ref="I65" r:id="rId59"/>
    <hyperlink ref="H117" r:id="rId60"/>
    <hyperlink ref="I117" r:id="rId61"/>
    <hyperlink ref="H118" r:id="rId62"/>
    <hyperlink ref="I99" r:id="rId63"/>
    <hyperlink ref="H119" r:id="rId64"/>
    <hyperlink ref="I119" r:id="rId65"/>
    <hyperlink ref="I33" r:id="rId66"/>
    <hyperlink ref="H66" r:id="rId67"/>
    <hyperlink ref="I66" r:id="rId68"/>
    <hyperlink ref="H122" r:id="rId69"/>
    <hyperlink ref="I122" r:id="rId70"/>
    <hyperlink ref="H129" r:id="rId71"/>
    <hyperlink ref="I129" r:id="rId72"/>
    <hyperlink ref="H81" r:id="rId73"/>
    <hyperlink ref="I81" r:id="rId74"/>
    <hyperlink ref="H84" r:id="rId75"/>
    <hyperlink ref="I84" r:id="rId76"/>
    <hyperlink ref="H24" r:id="rId77"/>
    <hyperlink ref="I24" r:id="rId78"/>
    <hyperlink ref="H198" r:id="rId79" display="https://investmoscow.ru/industry-and-innovation/support-measures/priority-projects/ipp/results/area-reno/"/>
    <hyperlink ref="I198" r:id="rId80" display="https://investmoscow.ru/industry-and-innovation/support-measures/priority-projects/ipp/results/oks-reno/"/>
    <hyperlink ref="H41" r:id="rId81"/>
    <hyperlink ref="I40" r:id="rId82"/>
    <hyperlink ref="H40" r:id="rId83"/>
    <hyperlink ref="I42" r:id="rId84"/>
    <hyperlink ref="H42" r:id="rId85"/>
    <hyperlink ref="I37" r:id="rId86"/>
    <hyperlink ref="I36" r:id="rId87"/>
    <hyperlink ref="H37" r:id="rId88"/>
    <hyperlink ref="H36" r:id="rId89"/>
    <hyperlink ref="I44" r:id="rId90"/>
    <hyperlink ref="H44" r:id="rId91"/>
    <hyperlink ref="H137" r:id="rId92"/>
    <hyperlink ref="I137" r:id="rId93"/>
    <hyperlink ref="I63" r:id="rId94"/>
    <hyperlink ref="I116" r:id="rId95"/>
    <hyperlink ref="H116" r:id="rId96"/>
    <hyperlink ref="H140" r:id="rId97"/>
    <hyperlink ref="I140" r:id="rId98"/>
    <hyperlink ref="I38" r:id="rId99"/>
    <hyperlink ref="H38" r:id="rId100"/>
    <hyperlink ref="I41" r:id="rId101"/>
    <hyperlink ref="I141" r:id="rId102"/>
    <hyperlink ref="H141" r:id="rId103"/>
    <hyperlink ref="H142" r:id="rId104"/>
    <hyperlink ref="H72" r:id="rId105"/>
    <hyperlink ref="I72" r:id="rId106"/>
    <hyperlink ref="H143" r:id="rId107"/>
    <hyperlink ref="I143" r:id="rId108"/>
    <hyperlink ref="H145" r:id="rId109"/>
    <hyperlink ref="I145" r:id="rId110"/>
    <hyperlink ref="H34" r:id="rId111"/>
    <hyperlink ref="I34" r:id="rId112"/>
    <hyperlink ref="H80" r:id="rId113"/>
    <hyperlink ref="I80" r:id="rId114"/>
    <hyperlink ref="H79" r:id="rId115"/>
    <hyperlink ref="I79" r:id="rId116"/>
    <hyperlink ref="H146" r:id="rId117"/>
    <hyperlink ref="I146" r:id="rId118"/>
    <hyperlink ref="H133" r:id="rId119"/>
    <hyperlink ref="I133" r:id="rId120"/>
    <hyperlink ref="H82" r:id="rId121"/>
    <hyperlink ref="I82" r:id="rId122"/>
    <hyperlink ref="H83" r:id="rId123"/>
    <hyperlink ref="I83" r:id="rId124"/>
    <hyperlink ref="H148" r:id="rId125"/>
    <hyperlink ref="I148" r:id="rId126"/>
    <hyperlink ref="I149" r:id="rId127"/>
    <hyperlink ref="H113" r:id="rId128"/>
    <hyperlink ref="I113" r:id="rId129"/>
    <hyperlink ref="I32" r:id="rId130"/>
    <hyperlink ref="H151" r:id="rId131"/>
    <hyperlink ref="H152" r:id="rId132"/>
    <hyperlink ref="I152" r:id="rId133"/>
    <hyperlink ref="I48" r:id="rId134"/>
    <hyperlink ref="H25" r:id="rId135"/>
    <hyperlink ref="I25" r:id="rId136"/>
    <hyperlink ref="I151" r:id="rId137"/>
    <hyperlink ref="H101" r:id="rId138"/>
    <hyperlink ref="H57" r:id="rId139"/>
    <hyperlink ref="I57" r:id="rId140"/>
    <hyperlink ref="H158" r:id="rId141"/>
    <hyperlink ref="I158" r:id="rId142"/>
    <hyperlink ref="I45" r:id="rId143"/>
    <hyperlink ref="H56" r:id="rId144"/>
    <hyperlink ref="H59" r:id="rId145"/>
    <hyperlink ref="I59" r:id="rId146"/>
    <hyperlink ref="H17" r:id="rId147"/>
    <hyperlink ref="I17" r:id="rId148"/>
    <hyperlink ref="H52" r:id="rId149"/>
    <hyperlink ref="I52" r:id="rId150"/>
    <hyperlink ref="I56" r:id="rId151"/>
    <hyperlink ref="H121" r:id="rId152"/>
    <hyperlink ref="I121" r:id="rId153"/>
    <hyperlink ref="H138" r:id="rId154"/>
    <hyperlink ref="I138" r:id="rId155"/>
    <hyperlink ref="H159" r:id="rId156"/>
    <hyperlink ref="I159" r:id="rId157"/>
    <hyperlink ref="H161" r:id="rId158"/>
    <hyperlink ref="I161" r:id="rId159"/>
    <hyperlink ref="H120" r:id="rId160"/>
    <hyperlink ref="I120" r:id="rId161"/>
    <hyperlink ref="H102" r:id="rId162"/>
    <hyperlink ref="I102" r:id="rId163"/>
    <hyperlink ref="H163" r:id="rId164"/>
    <hyperlink ref="I163" r:id="rId165"/>
    <hyperlink ref="H29" r:id="rId166"/>
    <hyperlink ref="H30" r:id="rId167"/>
    <hyperlink ref="I30" r:id="rId168"/>
    <hyperlink ref="H31" r:id="rId169"/>
    <hyperlink ref="I31" r:id="rId170"/>
    <hyperlink ref="H128" r:id="rId171"/>
    <hyperlink ref="I128" r:id="rId172"/>
    <hyperlink ref="I118" r:id="rId173"/>
    <hyperlink ref="H164" r:id="rId174"/>
    <hyperlink ref="H107" r:id="rId175"/>
    <hyperlink ref="H123" r:id="rId176"/>
    <hyperlink ref="I123" r:id="rId177"/>
    <hyperlink ref="H166" r:id="rId178"/>
    <hyperlink ref="I166" r:id="rId179"/>
    <hyperlink ref="I110" r:id="rId180"/>
    <hyperlink ref="H168" r:id="rId181"/>
    <hyperlink ref="I168" r:id="rId182"/>
    <hyperlink ref="H112" r:id="rId183"/>
    <hyperlink ref="I112" r:id="rId184"/>
    <hyperlink ref="H88" r:id="rId185"/>
    <hyperlink ref="I88" r:id="rId186"/>
    <hyperlink ref="H169" r:id="rId187"/>
    <hyperlink ref="H87" r:id="rId188"/>
    <hyperlink ref="I87" r:id="rId189"/>
    <hyperlink ref="I169" r:id="rId190"/>
    <hyperlink ref="H171" r:id="rId191"/>
    <hyperlink ref="I171" r:id="rId192"/>
    <hyperlink ref="H75" r:id="rId193"/>
    <hyperlink ref="I75" r:id="rId194"/>
    <hyperlink ref="H172" r:id="rId195"/>
    <hyperlink ref="I46" r:id="rId196"/>
    <hyperlink ref="H173" r:id="rId197"/>
    <hyperlink ref="I173" r:id="rId198"/>
    <hyperlink ref="H174" r:id="rId199"/>
    <hyperlink ref="H175" r:id="rId200"/>
    <hyperlink ref="I175" r:id="rId201"/>
    <hyperlink ref="H176" r:id="rId202"/>
    <hyperlink ref="I176" r:id="rId203"/>
    <hyperlink ref="H177" r:id="rId204"/>
    <hyperlink ref="I177" r:id="rId205"/>
    <hyperlink ref="I91" r:id="rId206"/>
    <hyperlink ref="I130" r:id="rId207"/>
    <hyperlink ref="H130" r:id="rId208"/>
    <hyperlink ref="H179" r:id="rId209"/>
    <hyperlink ref="I26" r:id="rId210"/>
    <hyperlink ref="H147" r:id="rId211"/>
    <hyperlink ref="H46" r:id="rId212"/>
    <hyperlink ref="H32" r:id="rId213"/>
    <hyperlink ref="H182" r:id="rId214"/>
    <hyperlink ref="I182" r:id="rId215"/>
    <hyperlink ref="H184" r:id="rId216"/>
    <hyperlink ref="I184" r:id="rId217"/>
    <hyperlink ref="I185" r:id="rId218"/>
    <hyperlink ref="H185" r:id="rId219"/>
    <hyperlink ref="H186" r:id="rId220"/>
    <hyperlink ref="I186" r:id="rId221"/>
    <hyperlink ref="I29" r:id="rId222"/>
    <hyperlink ref="H104" r:id="rId223"/>
    <hyperlink ref="I104" r:id="rId224"/>
    <hyperlink ref="I68" r:id="rId225"/>
    <hyperlink ref="H68" r:id="rId226"/>
    <hyperlink ref="H45" r:id="rId227"/>
    <hyperlink ref="H47" r:id="rId228"/>
    <hyperlink ref="I47" r:id="rId229"/>
    <hyperlink ref="I157" r:id="rId230"/>
    <hyperlink ref="H154" r:id="rId231"/>
    <hyperlink ref="I154" r:id="rId232"/>
    <hyperlink ref="H21" r:id="rId233"/>
    <hyperlink ref="I21" r:id="rId234"/>
    <hyperlink ref="H20" r:id="rId235"/>
    <hyperlink ref="I20" r:id="rId236"/>
    <hyperlink ref="H62" r:id="rId237"/>
    <hyperlink ref="I62" r:id="rId238"/>
    <hyperlink ref="H106" r:id="rId239"/>
    <hyperlink ref="I106" r:id="rId240"/>
    <hyperlink ref="H19" r:id="rId241"/>
    <hyperlink ref="I19" r:id="rId242"/>
    <hyperlink ref="H61" r:id="rId243"/>
    <hyperlink ref="I61" r:id="rId244"/>
    <hyperlink ref="H67" r:id="rId245"/>
    <hyperlink ref="I67" r:id="rId246"/>
    <hyperlink ref="H134" r:id="rId247"/>
    <hyperlink ref="I134" r:id="rId248"/>
    <hyperlink ref="H165" r:id="rId249"/>
    <hyperlink ref="I165" r:id="rId250"/>
    <hyperlink ref="H91" r:id="rId251"/>
    <hyperlink ref="H76" r:id="rId252"/>
    <hyperlink ref="I76" r:id="rId253"/>
    <hyperlink ref="H35" r:id="rId254"/>
    <hyperlink ref="I35" r:id="rId255"/>
    <hyperlink ref="H39" r:id="rId256"/>
    <hyperlink ref="I39" r:id="rId257"/>
    <hyperlink ref="H135" r:id="rId258"/>
    <hyperlink ref="I135" r:id="rId259"/>
    <hyperlink ref="H109" r:id="rId260"/>
    <hyperlink ref="I109" r:id="rId261"/>
    <hyperlink ref="H15" r:id="rId262"/>
    <hyperlink ref="I15" r:id="rId263"/>
    <hyperlink ref="H139" r:id="rId264"/>
    <hyperlink ref="I139" r:id="rId265"/>
    <hyperlink ref="H27" r:id="rId266"/>
    <hyperlink ref="I27" r:id="rId267"/>
    <hyperlink ref="H144" r:id="rId268"/>
    <hyperlink ref="I144" r:id="rId269"/>
    <hyperlink ref="H180" r:id="rId270"/>
    <hyperlink ref="I180" r:id="rId271"/>
    <hyperlink ref="I193" r:id="rId272"/>
    <hyperlink ref="I101" r:id="rId273"/>
    <hyperlink ref="H16" r:id="rId274"/>
    <hyperlink ref="I16" r:id="rId275"/>
    <hyperlink ref="H196" r:id="rId276"/>
    <hyperlink ref="I196" r:id="rId277"/>
    <hyperlink ref="H54" r:id="rId278"/>
    <hyperlink ref="I54" r:id="rId279"/>
    <hyperlink ref="H150" r:id="rId280"/>
    <hyperlink ref="I150" r:id="rId281"/>
  </hyperlinks>
  <pageMargins left="0.25" right="0.25" top="0.75" bottom="0.75" header="0.3" footer="0.3"/>
  <pageSetup paperSize="8" scale="10" orientation="portrait" r:id="rId282"/>
  <legacyDrawing r:id="rId28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4"/>
  <dimension ref="A1:P61"/>
  <sheetViews>
    <sheetView topLeftCell="A35" zoomScale="80" zoomScaleNormal="80" workbookViewId="0">
      <selection activeCell="F48" sqref="F48"/>
    </sheetView>
  </sheetViews>
  <sheetFormatPr defaultRowHeight="14.4"/>
  <cols>
    <col min="2" max="2" width="15.33203125" customWidth="1"/>
    <col min="3" max="3" width="23.5546875" customWidth="1"/>
  </cols>
  <sheetData>
    <row r="1" spans="1:16" ht="16.2" thickBot="1">
      <c r="A1" s="224" t="s">
        <v>320</v>
      </c>
    </row>
    <row r="2" spans="1:16" ht="53.4" thickBot="1">
      <c r="A2" s="400" t="s">
        <v>321</v>
      </c>
      <c r="B2" s="225" t="s">
        <v>322</v>
      </c>
      <c r="C2" s="402" t="s">
        <v>324</v>
      </c>
      <c r="D2" s="403"/>
      <c r="E2" s="402" t="s">
        <v>325</v>
      </c>
      <c r="F2" s="403"/>
      <c r="G2" s="400" t="s">
        <v>326</v>
      </c>
      <c r="I2" s="400" t="s">
        <v>321</v>
      </c>
      <c r="J2" s="225" t="s">
        <v>322</v>
      </c>
      <c r="K2" s="402" t="s">
        <v>324</v>
      </c>
      <c r="L2" s="403"/>
      <c r="M2" s="402" t="s">
        <v>325</v>
      </c>
      <c r="N2" s="403"/>
      <c r="O2" s="400" t="s">
        <v>326</v>
      </c>
    </row>
    <row r="3" spans="1:16" ht="66.599999999999994" thickBot="1">
      <c r="A3" s="401"/>
      <c r="B3" s="226" t="s">
        <v>323</v>
      </c>
      <c r="C3" s="226" t="s">
        <v>327</v>
      </c>
      <c r="D3" s="226" t="s">
        <v>328</v>
      </c>
      <c r="E3" s="226" t="s">
        <v>327</v>
      </c>
      <c r="F3" s="226" t="s">
        <v>328</v>
      </c>
      <c r="G3" s="401"/>
      <c r="I3" s="401"/>
      <c r="J3" s="226" t="s">
        <v>323</v>
      </c>
      <c r="K3" s="226" t="s">
        <v>327</v>
      </c>
      <c r="L3" s="226" t="s">
        <v>328</v>
      </c>
      <c r="M3" s="226" t="s">
        <v>327</v>
      </c>
      <c r="N3" s="226" t="s">
        <v>328</v>
      </c>
      <c r="O3" s="401"/>
    </row>
    <row r="4" spans="1:16" ht="79.8" thickBot="1">
      <c r="A4" s="227">
        <v>1</v>
      </c>
      <c r="B4" s="228" t="s">
        <v>329</v>
      </c>
      <c r="C4" s="229" t="s">
        <v>330</v>
      </c>
      <c r="D4" s="229" t="s">
        <v>331</v>
      </c>
      <c r="E4" s="228" t="s">
        <v>332</v>
      </c>
      <c r="F4" s="228" t="s">
        <v>333</v>
      </c>
      <c r="G4" s="228" t="s">
        <v>334</v>
      </c>
      <c r="I4" s="227">
        <v>1</v>
      </c>
      <c r="J4" s="228" t="s">
        <v>360</v>
      </c>
      <c r="K4" s="229" t="s">
        <v>361</v>
      </c>
      <c r="L4" s="229" t="s">
        <v>362</v>
      </c>
      <c r="M4" s="228" t="s">
        <v>363</v>
      </c>
      <c r="N4" s="228" t="s">
        <v>364</v>
      </c>
      <c r="O4" s="228" t="s">
        <v>334</v>
      </c>
    </row>
    <row r="5" spans="1:16" ht="66.599999999999994" thickBot="1">
      <c r="A5" s="227">
        <v>2</v>
      </c>
      <c r="B5" s="228" t="s">
        <v>335</v>
      </c>
      <c r="C5" s="229" t="s">
        <v>336</v>
      </c>
      <c r="D5" s="229" t="s">
        <v>337</v>
      </c>
      <c r="E5" s="228" t="s">
        <v>338</v>
      </c>
      <c r="F5" s="228" t="s">
        <v>339</v>
      </c>
      <c r="G5" s="228" t="s">
        <v>334</v>
      </c>
      <c r="I5" s="404">
        <v>2</v>
      </c>
      <c r="J5" s="404" t="s">
        <v>365</v>
      </c>
      <c r="K5" s="406" t="s">
        <v>366</v>
      </c>
      <c r="L5" s="406" t="s">
        <v>367</v>
      </c>
      <c r="M5" s="404" t="s">
        <v>368</v>
      </c>
      <c r="N5" s="404" t="s">
        <v>368</v>
      </c>
      <c r="O5" s="404" t="s">
        <v>334</v>
      </c>
    </row>
    <row r="6" spans="1:16" ht="66.599999999999994" thickBot="1">
      <c r="A6" s="227">
        <v>3</v>
      </c>
      <c r="B6" s="236" t="s">
        <v>340</v>
      </c>
      <c r="C6" s="237" t="s">
        <v>341</v>
      </c>
      <c r="D6" s="237" t="s">
        <v>342</v>
      </c>
      <c r="E6" s="236">
        <v>436</v>
      </c>
      <c r="F6" s="236" t="s">
        <v>343</v>
      </c>
      <c r="G6" s="236" t="s">
        <v>334</v>
      </c>
      <c r="I6" s="408"/>
      <c r="J6" s="408"/>
      <c r="K6" s="409"/>
      <c r="L6" s="409"/>
      <c r="M6" s="408"/>
      <c r="N6" s="408"/>
      <c r="O6" s="408"/>
    </row>
    <row r="7" spans="1:16" ht="79.8" thickBot="1">
      <c r="A7" s="238">
        <v>4</v>
      </c>
      <c r="B7" s="236" t="s">
        <v>344</v>
      </c>
      <c r="C7" s="237" t="s">
        <v>345</v>
      </c>
      <c r="D7" s="237" t="s">
        <v>346</v>
      </c>
      <c r="E7" s="239">
        <v>1826</v>
      </c>
      <c r="F7" s="236" t="s">
        <v>347</v>
      </c>
      <c r="G7" s="236" t="s">
        <v>334</v>
      </c>
      <c r="I7" s="405"/>
      <c r="J7" s="405"/>
      <c r="K7" s="407"/>
      <c r="L7" s="407"/>
      <c r="M7" s="405"/>
      <c r="N7" s="405"/>
      <c r="O7" s="405"/>
    </row>
    <row r="8" spans="1:16" ht="79.8" thickBot="1">
      <c r="A8" s="227">
        <v>5</v>
      </c>
      <c r="B8" s="228" t="s">
        <v>348</v>
      </c>
      <c r="C8" s="229" t="s">
        <v>349</v>
      </c>
      <c r="D8" s="229" t="s">
        <v>350</v>
      </c>
      <c r="E8" s="228" t="s">
        <v>351</v>
      </c>
      <c r="F8" s="228" t="s">
        <v>352</v>
      </c>
      <c r="G8" s="228" t="s">
        <v>334</v>
      </c>
      <c r="I8" s="227">
        <v>3</v>
      </c>
      <c r="J8" s="228" t="s">
        <v>369</v>
      </c>
      <c r="K8" s="229" t="s">
        <v>370</v>
      </c>
      <c r="L8" s="229" t="s">
        <v>371</v>
      </c>
      <c r="M8" s="228" t="s">
        <v>372</v>
      </c>
      <c r="N8" s="232" t="s">
        <v>373</v>
      </c>
      <c r="O8" s="228" t="s">
        <v>334</v>
      </c>
    </row>
    <row r="9" spans="1:16" ht="79.8" thickBot="1">
      <c r="A9" s="227">
        <v>6</v>
      </c>
      <c r="B9" s="228" t="s">
        <v>353</v>
      </c>
      <c r="C9" s="229" t="s">
        <v>354</v>
      </c>
      <c r="D9" s="229" t="s">
        <v>355</v>
      </c>
      <c r="E9" s="228" t="s">
        <v>356</v>
      </c>
      <c r="F9" s="228" t="s">
        <v>357</v>
      </c>
      <c r="G9" s="228" t="s">
        <v>334</v>
      </c>
      <c r="I9" s="227">
        <v>4</v>
      </c>
      <c r="J9" s="228" t="s">
        <v>374</v>
      </c>
      <c r="K9" s="229" t="s">
        <v>375</v>
      </c>
      <c r="L9" s="229" t="s">
        <v>376</v>
      </c>
      <c r="M9" s="230">
        <v>22593</v>
      </c>
      <c r="N9" s="228" t="s">
        <v>377</v>
      </c>
      <c r="O9" s="228" t="s">
        <v>334</v>
      </c>
    </row>
    <row r="10" spans="1:16" ht="66.599999999999994" thickBot="1">
      <c r="A10" s="227" t="s">
        <v>358</v>
      </c>
      <c r="B10" s="228" t="s">
        <v>359</v>
      </c>
      <c r="C10" s="228" t="s">
        <v>358</v>
      </c>
      <c r="D10" s="228" t="s">
        <v>358</v>
      </c>
      <c r="E10" s="228">
        <v>4184.2</v>
      </c>
      <c r="F10" s="228">
        <v>4289.5</v>
      </c>
      <c r="G10" s="228" t="s">
        <v>358</v>
      </c>
      <c r="I10" s="227">
        <v>5</v>
      </c>
      <c r="J10" s="228" t="s">
        <v>378</v>
      </c>
      <c r="K10" s="229" t="s">
        <v>379</v>
      </c>
      <c r="L10" s="229" t="s">
        <v>380</v>
      </c>
      <c r="M10" s="228" t="s">
        <v>381</v>
      </c>
      <c r="N10" s="228" t="s">
        <v>382</v>
      </c>
      <c r="O10" s="228" t="s">
        <v>334</v>
      </c>
    </row>
    <row r="11" spans="1:16" ht="66.599999999999994" thickBot="1">
      <c r="I11" s="227">
        <v>6</v>
      </c>
      <c r="J11" s="228" t="s">
        <v>383</v>
      </c>
      <c r="K11" s="229" t="s">
        <v>384</v>
      </c>
      <c r="L11" s="229" t="s">
        <v>385</v>
      </c>
      <c r="M11" s="228" t="s">
        <v>386</v>
      </c>
      <c r="N11" s="228" t="s">
        <v>387</v>
      </c>
      <c r="O11" s="228" t="s">
        <v>334</v>
      </c>
    </row>
    <row r="12" spans="1:16" ht="53.4" thickBot="1">
      <c r="I12" s="227">
        <v>7</v>
      </c>
      <c r="J12" s="228">
        <v>268532</v>
      </c>
      <c r="K12" s="229" t="s">
        <v>388</v>
      </c>
      <c r="L12" s="229" t="s">
        <v>260</v>
      </c>
      <c r="M12" s="228">
        <v>93</v>
      </c>
      <c r="N12" s="228" t="s">
        <v>260</v>
      </c>
      <c r="O12" s="228" t="s">
        <v>334</v>
      </c>
    </row>
    <row r="13" spans="1:16" ht="15" thickBot="1">
      <c r="I13" s="227" t="s">
        <v>358</v>
      </c>
      <c r="J13" s="228" t="s">
        <v>359</v>
      </c>
      <c r="K13" s="228" t="s">
        <v>358</v>
      </c>
      <c r="L13" s="228" t="s">
        <v>358</v>
      </c>
      <c r="M13" s="228">
        <v>41750.699999999997</v>
      </c>
      <c r="N13" s="228">
        <v>41657.699999999997</v>
      </c>
      <c r="O13" s="228" t="s">
        <v>358</v>
      </c>
    </row>
    <row r="15" spans="1:16" ht="15" thickBot="1"/>
    <row r="16" spans="1:16" ht="53.4" thickBot="1">
      <c r="A16" s="400" t="s">
        <v>321</v>
      </c>
      <c r="B16" s="225" t="s">
        <v>322</v>
      </c>
      <c r="C16" s="402" t="s">
        <v>324</v>
      </c>
      <c r="D16" s="403"/>
      <c r="E16" s="402" t="s">
        <v>325</v>
      </c>
      <c r="F16" s="403"/>
      <c r="G16" s="400" t="s">
        <v>326</v>
      </c>
      <c r="J16" s="400" t="s">
        <v>321</v>
      </c>
      <c r="K16" s="225" t="s">
        <v>322</v>
      </c>
      <c r="L16" s="402" t="s">
        <v>324</v>
      </c>
      <c r="M16" s="403"/>
      <c r="N16" s="402" t="s">
        <v>325</v>
      </c>
      <c r="O16" s="403"/>
      <c r="P16" s="400" t="s">
        <v>326</v>
      </c>
    </row>
    <row r="17" spans="1:16" ht="66.599999999999994" thickBot="1">
      <c r="A17" s="401"/>
      <c r="B17" s="226" t="s">
        <v>323</v>
      </c>
      <c r="C17" s="226" t="s">
        <v>327</v>
      </c>
      <c r="D17" s="226" t="s">
        <v>328</v>
      </c>
      <c r="E17" s="226" t="s">
        <v>327</v>
      </c>
      <c r="F17" s="226" t="s">
        <v>328</v>
      </c>
      <c r="G17" s="401"/>
      <c r="J17" s="401"/>
      <c r="K17" s="226" t="s">
        <v>323</v>
      </c>
      <c r="L17" s="226" t="s">
        <v>327</v>
      </c>
      <c r="M17" s="226" t="s">
        <v>328</v>
      </c>
      <c r="N17" s="226" t="s">
        <v>327</v>
      </c>
      <c r="O17" s="226" t="s">
        <v>328</v>
      </c>
      <c r="P17" s="401"/>
    </row>
    <row r="18" spans="1:16" ht="66.599999999999994" thickBot="1">
      <c r="A18" s="404">
        <v>1</v>
      </c>
      <c r="B18" s="404" t="s">
        <v>389</v>
      </c>
      <c r="C18" s="231" t="s">
        <v>390</v>
      </c>
      <c r="D18" s="406" t="s">
        <v>392</v>
      </c>
      <c r="E18" s="404" t="s">
        <v>393</v>
      </c>
      <c r="F18" s="404" t="s">
        <v>394</v>
      </c>
      <c r="G18" s="404" t="s">
        <v>334</v>
      </c>
      <c r="J18" s="227">
        <v>1</v>
      </c>
      <c r="K18" s="228" t="s">
        <v>395</v>
      </c>
      <c r="L18" s="229" t="s">
        <v>396</v>
      </c>
      <c r="M18" s="229" t="s">
        <v>397</v>
      </c>
      <c r="N18" s="228" t="s">
        <v>398</v>
      </c>
      <c r="O18" s="228" t="s">
        <v>399</v>
      </c>
      <c r="P18" s="228" t="s">
        <v>334</v>
      </c>
    </row>
    <row r="19" spans="1:16" ht="66.599999999999994" thickBot="1">
      <c r="A19" s="405"/>
      <c r="B19" s="405"/>
      <c r="C19" s="229" t="s">
        <v>391</v>
      </c>
      <c r="D19" s="407"/>
      <c r="E19" s="405"/>
      <c r="F19" s="405"/>
      <c r="G19" s="405"/>
      <c r="J19" s="227">
        <v>2</v>
      </c>
      <c r="K19" s="228" t="s">
        <v>400</v>
      </c>
      <c r="L19" s="229" t="s">
        <v>401</v>
      </c>
      <c r="M19" s="229" t="s">
        <v>402</v>
      </c>
      <c r="N19" s="228" t="s">
        <v>403</v>
      </c>
      <c r="O19" s="228" t="s">
        <v>404</v>
      </c>
      <c r="P19" s="228" t="s">
        <v>334</v>
      </c>
    </row>
    <row r="20" spans="1:16" ht="66.599999999999994" thickBot="1">
      <c r="A20" s="227" t="s">
        <v>358</v>
      </c>
      <c r="B20" s="228" t="s">
        <v>359</v>
      </c>
      <c r="C20" s="228" t="s">
        <v>358</v>
      </c>
      <c r="D20" s="228" t="s">
        <v>358</v>
      </c>
      <c r="E20" s="228" t="s">
        <v>393</v>
      </c>
      <c r="F20" s="228" t="s">
        <v>393</v>
      </c>
      <c r="G20" s="228" t="s">
        <v>358</v>
      </c>
      <c r="J20" s="227">
        <v>3</v>
      </c>
      <c r="K20" s="228" t="s">
        <v>405</v>
      </c>
      <c r="L20" s="229" t="s">
        <v>406</v>
      </c>
      <c r="M20" s="229" t="s">
        <v>407</v>
      </c>
      <c r="N20" s="228">
        <v>49</v>
      </c>
      <c r="O20" s="228" t="s">
        <v>408</v>
      </c>
      <c r="P20" s="228" t="s">
        <v>334</v>
      </c>
    </row>
    <row r="21" spans="1:16" ht="53.4" thickBot="1">
      <c r="J21" s="227">
        <v>4</v>
      </c>
      <c r="K21" s="228" t="s">
        <v>409</v>
      </c>
      <c r="L21" s="229" t="s">
        <v>410</v>
      </c>
      <c r="M21" s="229" t="s">
        <v>411</v>
      </c>
      <c r="N21" s="228" t="s">
        <v>412</v>
      </c>
      <c r="O21" s="228" t="s">
        <v>413</v>
      </c>
      <c r="P21" s="228" t="s">
        <v>334</v>
      </c>
    </row>
    <row r="22" spans="1:16" ht="15" thickBot="1">
      <c r="J22" s="227" t="s">
        <v>358</v>
      </c>
      <c r="K22" s="228" t="s">
        <v>359</v>
      </c>
      <c r="L22" s="228" t="s">
        <v>358</v>
      </c>
      <c r="M22" s="228" t="s">
        <v>358</v>
      </c>
      <c r="N22" s="228">
        <v>849.8</v>
      </c>
      <c r="O22" s="228">
        <v>849.8</v>
      </c>
      <c r="P22" s="228" t="s">
        <v>358</v>
      </c>
    </row>
    <row r="25" spans="1:16" ht="15" thickBot="1"/>
    <row r="26" spans="1:16" ht="409.6" thickBot="1">
      <c r="A26" s="240" t="s">
        <v>321</v>
      </c>
      <c r="B26" s="240" t="s">
        <v>415</v>
      </c>
      <c r="C26" s="240" t="s">
        <v>416</v>
      </c>
      <c r="D26" s="240" t="s">
        <v>417</v>
      </c>
      <c r="E26" s="240" t="s">
        <v>418</v>
      </c>
      <c r="F26" s="240" t="s">
        <v>419</v>
      </c>
      <c r="G26" s="240" t="s">
        <v>420</v>
      </c>
      <c r="H26" s="240" t="s">
        <v>421</v>
      </c>
    </row>
    <row r="27" spans="1:16" ht="42" thickBot="1">
      <c r="A27" s="244">
        <v>1</v>
      </c>
      <c r="B27" s="245" t="s">
        <v>422</v>
      </c>
      <c r="C27" s="245" t="s">
        <v>423</v>
      </c>
      <c r="D27" s="245"/>
      <c r="E27" s="245" t="s">
        <v>317</v>
      </c>
      <c r="F27" s="245">
        <v>153.30000000000001</v>
      </c>
      <c r="G27" s="245" t="s">
        <v>424</v>
      </c>
      <c r="H27" s="246" t="s">
        <v>318</v>
      </c>
    </row>
    <row r="28" spans="1:16" ht="42" thickBot="1">
      <c r="A28" s="217">
        <v>2</v>
      </c>
      <c r="B28" s="214" t="s">
        <v>425</v>
      </c>
      <c r="C28" s="214" t="s">
        <v>329</v>
      </c>
      <c r="D28" s="214"/>
      <c r="E28" s="214" t="s">
        <v>317</v>
      </c>
      <c r="F28" s="214">
        <v>500.1</v>
      </c>
      <c r="G28" s="214">
        <v>0</v>
      </c>
      <c r="H28" s="218" t="s">
        <v>318</v>
      </c>
    </row>
    <row r="29" spans="1:16" ht="42" thickBot="1">
      <c r="A29" s="219">
        <v>3</v>
      </c>
      <c r="B29" s="213" t="s">
        <v>426</v>
      </c>
      <c r="C29" s="213" t="s">
        <v>369</v>
      </c>
      <c r="D29" s="213"/>
      <c r="E29" s="213" t="s">
        <v>317</v>
      </c>
      <c r="F29" s="213">
        <v>5100.5</v>
      </c>
      <c r="G29" s="213" t="s">
        <v>427</v>
      </c>
      <c r="H29" s="220" t="s">
        <v>316</v>
      </c>
    </row>
    <row r="30" spans="1:16" ht="42" thickBot="1">
      <c r="A30" s="217">
        <v>4</v>
      </c>
      <c r="B30" s="214" t="s">
        <v>428</v>
      </c>
      <c r="C30" s="214" t="s">
        <v>389</v>
      </c>
      <c r="D30" s="214"/>
      <c r="E30" s="214" t="s">
        <v>317</v>
      </c>
      <c r="F30" s="214">
        <v>33.200000000000003</v>
      </c>
      <c r="G30" s="214" t="s">
        <v>429</v>
      </c>
      <c r="H30" s="218">
        <v>770104009093</v>
      </c>
    </row>
    <row r="31" spans="1:16" ht="42" thickBot="1">
      <c r="A31" s="219">
        <v>5</v>
      </c>
      <c r="B31" s="213" t="s">
        <v>430</v>
      </c>
      <c r="C31" s="213" t="s">
        <v>409</v>
      </c>
      <c r="D31" s="213"/>
      <c r="E31" s="213" t="s">
        <v>317</v>
      </c>
      <c r="F31" s="213">
        <v>532.1</v>
      </c>
      <c r="G31" s="213" t="s">
        <v>431</v>
      </c>
      <c r="H31" s="220" t="s">
        <v>319</v>
      </c>
    </row>
    <row r="32" spans="1:16" ht="42" thickBot="1">
      <c r="A32" s="217">
        <v>6</v>
      </c>
      <c r="B32" s="214" t="s">
        <v>432</v>
      </c>
      <c r="C32" s="214" t="s">
        <v>400</v>
      </c>
      <c r="D32" s="214"/>
      <c r="E32" s="214" t="s">
        <v>317</v>
      </c>
      <c r="F32" s="214">
        <v>159.9</v>
      </c>
      <c r="G32" s="214" t="s">
        <v>433</v>
      </c>
      <c r="H32" s="218" t="s">
        <v>319</v>
      </c>
    </row>
    <row r="33" spans="1:8" ht="42" thickBot="1">
      <c r="A33" s="219">
        <v>7</v>
      </c>
      <c r="B33" s="213" t="s">
        <v>434</v>
      </c>
      <c r="C33" s="213" t="s">
        <v>360</v>
      </c>
      <c r="D33" s="213"/>
      <c r="E33" s="213" t="s">
        <v>317</v>
      </c>
      <c r="F33" s="213">
        <v>2922.8</v>
      </c>
      <c r="G33" s="213" t="s">
        <v>435</v>
      </c>
      <c r="H33" s="220" t="s">
        <v>316</v>
      </c>
    </row>
    <row r="34" spans="1:8" ht="55.8" thickBot="1">
      <c r="A34" s="217">
        <v>8</v>
      </c>
      <c r="B34" s="214" t="s">
        <v>436</v>
      </c>
      <c r="C34" s="214" t="s">
        <v>353</v>
      </c>
      <c r="D34" s="214"/>
      <c r="E34" s="214" t="s">
        <v>317</v>
      </c>
      <c r="F34" s="214">
        <v>863.7</v>
      </c>
      <c r="G34" s="214">
        <v>0</v>
      </c>
      <c r="H34" s="218" t="s">
        <v>318</v>
      </c>
    </row>
    <row r="35" spans="1:8" ht="42" thickBot="1">
      <c r="A35" s="219">
        <v>9</v>
      </c>
      <c r="B35" s="213" t="s">
        <v>437</v>
      </c>
      <c r="C35" s="213" t="s">
        <v>383</v>
      </c>
      <c r="D35" s="213"/>
      <c r="E35" s="213" t="s">
        <v>317</v>
      </c>
      <c r="F35" s="213">
        <v>369.6</v>
      </c>
      <c r="G35" s="213" t="s">
        <v>438</v>
      </c>
      <c r="H35" s="220" t="s">
        <v>316</v>
      </c>
    </row>
    <row r="36" spans="1:8" ht="42" thickBot="1">
      <c r="A36" s="217">
        <v>10</v>
      </c>
      <c r="B36" s="214" t="s">
        <v>439</v>
      </c>
      <c r="C36" s="214" t="s">
        <v>378</v>
      </c>
      <c r="D36" s="214"/>
      <c r="E36" s="214" t="s">
        <v>317</v>
      </c>
      <c r="F36" s="214">
        <v>7271.7</v>
      </c>
      <c r="G36" s="214" t="s">
        <v>440</v>
      </c>
      <c r="H36" s="218" t="s">
        <v>316</v>
      </c>
    </row>
    <row r="37" spans="1:8" ht="42" thickBot="1">
      <c r="A37" s="219">
        <v>11</v>
      </c>
      <c r="B37" s="213" t="s">
        <v>441</v>
      </c>
      <c r="C37" s="213" t="s">
        <v>442</v>
      </c>
      <c r="D37" s="213"/>
      <c r="E37" s="213" t="s">
        <v>317</v>
      </c>
      <c r="F37" s="213">
        <v>93</v>
      </c>
      <c r="G37" s="213" t="s">
        <v>443</v>
      </c>
      <c r="H37" s="220" t="s">
        <v>316</v>
      </c>
    </row>
    <row r="38" spans="1:8" ht="42" thickBot="1">
      <c r="A38" s="217">
        <v>12</v>
      </c>
      <c r="B38" s="214" t="s">
        <v>444</v>
      </c>
      <c r="C38" s="214" t="s">
        <v>348</v>
      </c>
      <c r="D38" s="214"/>
      <c r="E38" s="214" t="s">
        <v>317</v>
      </c>
      <c r="F38" s="214">
        <v>61.2</v>
      </c>
      <c r="G38" s="214" t="s">
        <v>445</v>
      </c>
      <c r="H38" s="218" t="s">
        <v>318</v>
      </c>
    </row>
    <row r="39" spans="1:8" ht="42" thickBot="1">
      <c r="A39" s="219">
        <v>13</v>
      </c>
      <c r="B39" s="213" t="s">
        <v>446</v>
      </c>
      <c r="C39" s="213" t="s">
        <v>405</v>
      </c>
      <c r="D39" s="213"/>
      <c r="E39" s="213" t="s">
        <v>317</v>
      </c>
      <c r="F39" s="213">
        <v>49</v>
      </c>
      <c r="G39" s="213" t="s">
        <v>447</v>
      </c>
      <c r="H39" s="220" t="s">
        <v>319</v>
      </c>
    </row>
    <row r="40" spans="1:8" ht="42" thickBot="1">
      <c r="A40" s="217">
        <v>14</v>
      </c>
      <c r="B40" s="214" t="s">
        <v>448</v>
      </c>
      <c r="C40" s="214" t="s">
        <v>365</v>
      </c>
      <c r="D40" s="214"/>
      <c r="E40" s="214" t="s">
        <v>317</v>
      </c>
      <c r="F40" s="214">
        <v>3400.1</v>
      </c>
      <c r="G40" s="214" t="s">
        <v>449</v>
      </c>
      <c r="H40" s="218" t="s">
        <v>316</v>
      </c>
    </row>
    <row r="41" spans="1:8" ht="42" thickBot="1">
      <c r="A41" s="244">
        <v>15</v>
      </c>
      <c r="B41" s="245" t="s">
        <v>450</v>
      </c>
      <c r="C41" s="245" t="s">
        <v>340</v>
      </c>
      <c r="D41" s="245"/>
      <c r="E41" s="245" t="s">
        <v>317</v>
      </c>
      <c r="F41" s="245">
        <v>436</v>
      </c>
      <c r="G41" s="245" t="s">
        <v>451</v>
      </c>
      <c r="H41" s="246" t="s">
        <v>318</v>
      </c>
    </row>
    <row r="42" spans="1:8" ht="55.8" thickBot="1">
      <c r="A42" s="247">
        <v>16</v>
      </c>
      <c r="B42" s="248" t="s">
        <v>452</v>
      </c>
      <c r="C42" s="248" t="s">
        <v>344</v>
      </c>
      <c r="D42" s="248"/>
      <c r="E42" s="248" t="s">
        <v>317</v>
      </c>
      <c r="F42" s="248">
        <v>1826</v>
      </c>
      <c r="G42" s="248">
        <v>0</v>
      </c>
      <c r="H42" s="249" t="s">
        <v>318</v>
      </c>
    </row>
    <row r="43" spans="1:8" ht="42" thickBot="1">
      <c r="A43" s="219">
        <v>17</v>
      </c>
      <c r="B43" s="213" t="s">
        <v>453</v>
      </c>
      <c r="C43" s="213" t="s">
        <v>335</v>
      </c>
      <c r="D43" s="213"/>
      <c r="E43" s="213" t="s">
        <v>317</v>
      </c>
      <c r="F43" s="213">
        <v>497.2</v>
      </c>
      <c r="G43" s="213" t="s">
        <v>454</v>
      </c>
      <c r="H43" s="220" t="s">
        <v>318</v>
      </c>
    </row>
    <row r="44" spans="1:8" ht="42" thickBot="1">
      <c r="A44" s="217">
        <v>18</v>
      </c>
      <c r="B44" s="214" t="s">
        <v>455</v>
      </c>
      <c r="C44" s="214" t="s">
        <v>395</v>
      </c>
      <c r="D44" s="214"/>
      <c r="E44" s="214" t="s">
        <v>317</v>
      </c>
      <c r="F44" s="214">
        <v>108.8</v>
      </c>
      <c r="G44" s="214" t="s">
        <v>456</v>
      </c>
      <c r="H44" s="218" t="s">
        <v>319</v>
      </c>
    </row>
    <row r="45" spans="1:8" ht="42" thickBot="1">
      <c r="A45" s="241">
        <v>19</v>
      </c>
      <c r="B45" s="242" t="s">
        <v>457</v>
      </c>
      <c r="C45" s="242" t="s">
        <v>374</v>
      </c>
      <c r="D45" s="242"/>
      <c r="E45" s="242" t="s">
        <v>317</v>
      </c>
      <c r="F45" s="242">
        <v>22593</v>
      </c>
      <c r="G45" s="242" t="s">
        <v>458</v>
      </c>
      <c r="H45" s="243" t="s">
        <v>316</v>
      </c>
    </row>
    <row r="46" spans="1:8">
      <c r="F46">
        <f>SUM(F27:F45)</f>
        <v>46971.199999999997</v>
      </c>
    </row>
    <row r="47" spans="1:8">
      <c r="F47">
        <f>F46-F27</f>
        <v>46817.899999999994</v>
      </c>
    </row>
    <row r="49" spans="1:8" ht="15" thickBot="1"/>
    <row r="50" spans="1:8" ht="69.599999999999994" thickBot="1">
      <c r="A50" s="215">
        <v>1</v>
      </c>
      <c r="B50" s="213" t="s">
        <v>459</v>
      </c>
      <c r="C50" s="213" t="s">
        <v>460</v>
      </c>
      <c r="D50" s="213"/>
      <c r="E50" s="213" t="s">
        <v>461</v>
      </c>
      <c r="F50" s="213" t="s">
        <v>462</v>
      </c>
      <c r="G50" s="213" t="s">
        <v>463</v>
      </c>
      <c r="H50" s="216" t="s">
        <v>464</v>
      </c>
    </row>
    <row r="51" spans="1:8" ht="69.599999999999994" thickBot="1">
      <c r="A51" s="217">
        <v>2</v>
      </c>
      <c r="B51" s="214" t="s">
        <v>465</v>
      </c>
      <c r="C51" s="214" t="s">
        <v>466</v>
      </c>
      <c r="D51" s="214"/>
      <c r="E51" s="214" t="s">
        <v>461</v>
      </c>
      <c r="F51" s="214">
        <v>5</v>
      </c>
      <c r="G51" s="214">
        <v>0</v>
      </c>
      <c r="H51" s="218" t="s">
        <v>464</v>
      </c>
    </row>
    <row r="52" spans="1:8" ht="69.599999999999994" thickBot="1">
      <c r="A52" s="241">
        <v>3</v>
      </c>
      <c r="B52" s="242" t="s">
        <v>467</v>
      </c>
      <c r="C52" s="242" t="s">
        <v>468</v>
      </c>
      <c r="D52" s="242"/>
      <c r="E52" s="242" t="s">
        <v>461</v>
      </c>
      <c r="F52" s="250"/>
      <c r="G52" s="250"/>
      <c r="H52" s="251"/>
    </row>
    <row r="54" spans="1:8" ht="15" thickBot="1"/>
    <row r="55" spans="1:8" ht="409.6" thickBot="1">
      <c r="A55" s="240" t="s">
        <v>321</v>
      </c>
      <c r="B55" s="240" t="s">
        <v>415</v>
      </c>
      <c r="C55" s="240" t="s">
        <v>416</v>
      </c>
      <c r="D55" s="240" t="s">
        <v>417</v>
      </c>
      <c r="E55" s="240" t="s">
        <v>418</v>
      </c>
      <c r="F55" s="240" t="s">
        <v>419</v>
      </c>
      <c r="G55" s="240" t="s">
        <v>420</v>
      </c>
      <c r="H55" s="240" t="s">
        <v>421</v>
      </c>
    </row>
    <row r="56" spans="1:8" ht="55.8" thickBot="1">
      <c r="A56" s="219">
        <v>1</v>
      </c>
      <c r="B56" s="213" t="s">
        <v>471</v>
      </c>
      <c r="C56" s="213" t="s">
        <v>472</v>
      </c>
      <c r="D56" s="213"/>
      <c r="E56" s="213" t="s">
        <v>473</v>
      </c>
      <c r="F56" s="213">
        <v>372.9</v>
      </c>
      <c r="G56" s="213" t="s">
        <v>474</v>
      </c>
      <c r="H56" s="220" t="s">
        <v>475</v>
      </c>
    </row>
    <row r="57" spans="1:8" ht="55.8" thickBot="1">
      <c r="A57" s="217">
        <v>2</v>
      </c>
      <c r="B57" s="214" t="s">
        <v>471</v>
      </c>
      <c r="C57" s="214" t="s">
        <v>476</v>
      </c>
      <c r="D57" s="214"/>
      <c r="E57" s="214" t="s">
        <v>473</v>
      </c>
      <c r="F57" s="214">
        <v>420.4</v>
      </c>
      <c r="G57" s="214" t="s">
        <v>477</v>
      </c>
      <c r="H57" s="218" t="s">
        <v>475</v>
      </c>
    </row>
    <row r="58" spans="1:8" ht="55.8" thickBot="1">
      <c r="A58" s="219">
        <v>3</v>
      </c>
      <c r="B58" s="213" t="s">
        <v>471</v>
      </c>
      <c r="C58" s="213" t="s">
        <v>478</v>
      </c>
      <c r="D58" s="213"/>
      <c r="E58" s="213" t="s">
        <v>473</v>
      </c>
      <c r="F58" s="213" t="s">
        <v>479</v>
      </c>
      <c r="G58" s="213" t="s">
        <v>480</v>
      </c>
      <c r="H58" s="220" t="s">
        <v>475</v>
      </c>
    </row>
    <row r="59" spans="1:8" ht="55.8" thickBot="1">
      <c r="A59" s="217">
        <v>4</v>
      </c>
      <c r="B59" s="214" t="s">
        <v>471</v>
      </c>
      <c r="C59" s="214" t="s">
        <v>481</v>
      </c>
      <c r="D59" s="214"/>
      <c r="E59" s="214" t="s">
        <v>473</v>
      </c>
      <c r="F59" s="214">
        <v>268.7</v>
      </c>
      <c r="G59" s="214" t="s">
        <v>482</v>
      </c>
      <c r="H59" s="218" t="s">
        <v>475</v>
      </c>
    </row>
    <row r="60" spans="1:8" ht="55.8" thickBot="1">
      <c r="A60" s="219">
        <v>5</v>
      </c>
      <c r="B60" s="213" t="s">
        <v>471</v>
      </c>
      <c r="C60" s="213" t="s">
        <v>483</v>
      </c>
      <c r="D60" s="213"/>
      <c r="E60" s="213" t="s">
        <v>473</v>
      </c>
      <c r="F60" s="213">
        <v>121.4</v>
      </c>
      <c r="G60" s="213" t="s">
        <v>484</v>
      </c>
      <c r="H60" s="220" t="s">
        <v>475</v>
      </c>
    </row>
    <row r="61" spans="1:8" ht="55.8" thickBot="1">
      <c r="A61" s="221">
        <v>6</v>
      </c>
      <c r="B61" s="222" t="s">
        <v>471</v>
      </c>
      <c r="C61" s="222" t="s">
        <v>485</v>
      </c>
      <c r="D61" s="222"/>
      <c r="E61" s="222" t="s">
        <v>473</v>
      </c>
      <c r="F61" s="222" t="s">
        <v>486</v>
      </c>
      <c r="G61" s="222" t="s">
        <v>487</v>
      </c>
      <c r="H61" s="223" t="s">
        <v>475</v>
      </c>
    </row>
  </sheetData>
  <mergeCells count="29">
    <mergeCell ref="A2:A3"/>
    <mergeCell ref="C2:D2"/>
    <mergeCell ref="E2:F2"/>
    <mergeCell ref="G2:G3"/>
    <mergeCell ref="I2:I3"/>
    <mergeCell ref="G18:G19"/>
    <mergeCell ref="M2:N2"/>
    <mergeCell ref="O2:O3"/>
    <mergeCell ref="I5:I7"/>
    <mergeCell ref="J5:J7"/>
    <mergeCell ref="K5:K7"/>
    <mergeCell ref="L5:L7"/>
    <mergeCell ref="M5:M7"/>
    <mergeCell ref="N5:N7"/>
    <mergeCell ref="O5:O7"/>
    <mergeCell ref="K2:L2"/>
    <mergeCell ref="J16:J17"/>
    <mergeCell ref="L16:M16"/>
    <mergeCell ref="N16:O16"/>
    <mergeCell ref="A18:A19"/>
    <mergeCell ref="B18:B19"/>
    <mergeCell ref="D18:D19"/>
    <mergeCell ref="E18:E19"/>
    <mergeCell ref="F18:F19"/>
    <mergeCell ref="P16:P17"/>
    <mergeCell ref="A16:A17"/>
    <mergeCell ref="C16:D16"/>
    <mergeCell ref="E16:F16"/>
    <mergeCell ref="G16:G1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>
    <pageSetUpPr fitToPage="1"/>
  </sheetPr>
  <dimension ref="A1:AJ80"/>
  <sheetViews>
    <sheetView view="pageBreakPreview" topLeftCell="A72" zoomScale="70" zoomScaleNormal="70" zoomScaleSheetLayoutView="70" workbookViewId="0">
      <selection activeCell="AI14" sqref="AI14"/>
    </sheetView>
  </sheetViews>
  <sheetFormatPr defaultColWidth="9.109375" defaultRowHeight="21"/>
  <cols>
    <col min="1" max="1" width="10.109375" style="128" customWidth="1"/>
    <col min="2" max="2" width="23.6640625" style="128" hidden="1" customWidth="1"/>
    <col min="3" max="3" width="42.33203125" style="128" customWidth="1"/>
    <col min="4" max="4" width="13" style="127" customWidth="1"/>
    <col min="5" max="5" width="23.5546875" style="128" hidden="1" customWidth="1"/>
    <col min="6" max="6" width="27.33203125" style="128" customWidth="1"/>
    <col min="7" max="7" width="28" style="128" customWidth="1"/>
    <col min="8" max="8" width="50.109375" style="128" customWidth="1"/>
    <col min="9" max="9" width="45.5546875" style="128" customWidth="1"/>
    <col min="10" max="10" width="23.33203125" style="128" customWidth="1"/>
    <col min="11" max="11" width="70.109375" style="128" customWidth="1"/>
    <col min="12" max="12" width="54.109375" style="128" hidden="1" customWidth="1"/>
    <col min="13" max="13" width="23.44140625" style="127" hidden="1" customWidth="1"/>
    <col min="14" max="14" width="20.44140625" style="128" hidden="1" customWidth="1"/>
    <col min="15" max="15" width="23.109375" style="128" hidden="1" customWidth="1"/>
    <col min="16" max="16" width="28" style="128" hidden="1" customWidth="1"/>
    <col min="17" max="17" width="21.109375" style="128" hidden="1" customWidth="1"/>
    <col min="18" max="19" width="24.44140625" style="128" hidden="1" customWidth="1"/>
    <col min="20" max="20" width="21.33203125" style="128" hidden="1" customWidth="1"/>
    <col min="21" max="21" width="30.5546875" style="127" hidden="1" customWidth="1"/>
    <col min="22" max="22" width="27" style="127" hidden="1" customWidth="1"/>
    <col min="23" max="23" width="22.33203125" style="127" hidden="1" customWidth="1"/>
    <col min="24" max="24" width="27.109375" style="127" hidden="1" customWidth="1"/>
    <col min="25" max="26" width="26.33203125" style="127" hidden="1" customWidth="1"/>
    <col min="27" max="28" width="31.33203125" style="128" hidden="1" customWidth="1"/>
    <col min="29" max="29" width="53" style="128" hidden="1" customWidth="1"/>
    <col min="30" max="30" width="13.6640625" style="128" hidden="1" customWidth="1"/>
    <col min="31" max="31" width="21" style="128" hidden="1" customWidth="1"/>
    <col min="32" max="32" width="20.5546875" style="128" bestFit="1" customWidth="1"/>
    <col min="33" max="33" width="21.33203125" style="128" hidden="1" customWidth="1"/>
    <col min="34" max="34" width="12.44140625" style="128" hidden="1" customWidth="1"/>
    <col min="35" max="35" width="9.109375" style="128"/>
    <col min="36" max="36" width="20.5546875" style="128" bestFit="1" customWidth="1"/>
    <col min="37" max="16384" width="9.109375" style="128"/>
  </cols>
  <sheetData>
    <row r="1" spans="1:36" s="126" customFormat="1" ht="29.4">
      <c r="A1" s="348"/>
      <c r="B1" s="348"/>
      <c r="C1" s="348"/>
      <c r="D1" s="307"/>
      <c r="E1" s="142"/>
      <c r="F1" s="142"/>
      <c r="G1" s="142"/>
      <c r="H1" s="129"/>
      <c r="I1" s="129"/>
      <c r="M1" s="129"/>
      <c r="U1" s="129"/>
      <c r="V1" s="129"/>
      <c r="W1" s="129"/>
      <c r="X1" s="129"/>
      <c r="Y1" s="129"/>
      <c r="Z1" s="129"/>
    </row>
    <row r="2" spans="1:36" s="126" customFormat="1" ht="29.4">
      <c r="C2" s="126" t="s">
        <v>310</v>
      </c>
      <c r="D2" s="129"/>
      <c r="E2" s="142"/>
      <c r="F2" s="142"/>
      <c r="G2" s="142"/>
      <c r="H2" s="129"/>
      <c r="I2" s="129"/>
      <c r="M2" s="129"/>
      <c r="U2" s="129"/>
      <c r="V2" s="129"/>
      <c r="W2" s="129"/>
      <c r="X2" s="129"/>
      <c r="Y2" s="129"/>
      <c r="Z2" s="129"/>
    </row>
    <row r="3" spans="1:36" s="126" customFormat="1" ht="29.4">
      <c r="A3" s="201" t="s">
        <v>308</v>
      </c>
      <c r="B3" s="201"/>
      <c r="C3" s="308" t="s">
        <v>220</v>
      </c>
      <c r="D3" s="129"/>
      <c r="E3" s="142"/>
      <c r="F3" s="142"/>
      <c r="G3" s="142"/>
      <c r="H3" s="129"/>
      <c r="I3" s="129"/>
      <c r="M3" s="129"/>
      <c r="U3" s="129"/>
      <c r="V3" s="129"/>
      <c r="W3" s="129"/>
      <c r="X3" s="129"/>
      <c r="Y3" s="129"/>
      <c r="Z3" s="129"/>
    </row>
    <row r="4" spans="1:36" s="126" customFormat="1" ht="29.4">
      <c r="A4" s="201" t="s">
        <v>309</v>
      </c>
      <c r="B4" s="201"/>
      <c r="C4" s="308" t="s">
        <v>229</v>
      </c>
      <c r="D4" s="129"/>
      <c r="E4" s="142"/>
      <c r="F4" s="142"/>
      <c r="G4" s="142"/>
      <c r="H4" s="129"/>
      <c r="I4" s="129"/>
      <c r="M4" s="129"/>
      <c r="U4" s="129"/>
      <c r="V4" s="129"/>
      <c r="W4" s="129"/>
      <c r="X4" s="129"/>
      <c r="Y4" s="129"/>
      <c r="Z4" s="129"/>
    </row>
    <row r="5" spans="1:36" s="126" customFormat="1" ht="29.4">
      <c r="A5" s="201" t="s">
        <v>489</v>
      </c>
      <c r="B5" s="201"/>
      <c r="C5" s="308" t="s">
        <v>490</v>
      </c>
      <c r="D5" s="129"/>
      <c r="E5" s="142"/>
      <c r="F5" s="142"/>
      <c r="G5" s="142"/>
      <c r="H5" s="129"/>
      <c r="I5" s="129"/>
      <c r="M5" s="129"/>
      <c r="U5" s="129"/>
      <c r="V5" s="129"/>
      <c r="W5" s="129"/>
      <c r="X5" s="129"/>
      <c r="Y5" s="129"/>
      <c r="Z5" s="129"/>
    </row>
    <row r="6" spans="1:36" s="126" customFormat="1" ht="29.4">
      <c r="A6" s="201" t="s">
        <v>511</v>
      </c>
      <c r="B6" s="201"/>
      <c r="C6" s="308" t="s">
        <v>512</v>
      </c>
      <c r="D6" s="129"/>
      <c r="E6" s="142"/>
      <c r="F6" s="142"/>
      <c r="G6" s="262"/>
      <c r="H6" s="263"/>
      <c r="I6" s="129"/>
      <c r="M6" s="129"/>
      <c r="U6" s="129"/>
      <c r="V6" s="129"/>
      <c r="W6" s="129"/>
      <c r="X6" s="129"/>
      <c r="Y6" s="129"/>
      <c r="Z6" s="129"/>
    </row>
    <row r="7" spans="1:36" s="126" customFormat="1" ht="29.4">
      <c r="A7" s="201" t="s">
        <v>245</v>
      </c>
      <c r="B7" s="201"/>
      <c r="C7" s="308" t="s">
        <v>649</v>
      </c>
      <c r="D7" s="129"/>
      <c r="E7" s="142"/>
      <c r="F7" s="142"/>
      <c r="G7" s="262"/>
      <c r="H7" s="263"/>
      <c r="I7" s="129"/>
      <c r="M7" s="129"/>
      <c r="U7" s="129"/>
      <c r="V7" s="129"/>
      <c r="W7" s="129"/>
      <c r="X7" s="129"/>
      <c r="Y7" s="129"/>
      <c r="Z7" s="129"/>
    </row>
    <row r="8" spans="1:36" s="126" customFormat="1" ht="30" thickBot="1">
      <c r="A8" s="150" t="s">
        <v>313</v>
      </c>
      <c r="B8" s="150"/>
      <c r="C8" s="309" t="s">
        <v>264</v>
      </c>
      <c r="D8" s="129"/>
      <c r="E8" s="142"/>
      <c r="F8" s="142"/>
      <c r="G8" s="142"/>
      <c r="H8" s="129"/>
      <c r="I8" s="129"/>
      <c r="M8" s="129"/>
      <c r="U8" s="129"/>
      <c r="V8" s="129"/>
      <c r="W8" s="129"/>
      <c r="X8" s="129"/>
      <c r="Y8" s="129"/>
      <c r="Z8" s="129"/>
    </row>
    <row r="9" spans="1:36" s="126" customFormat="1" ht="29.4">
      <c r="A9" s="349" t="s">
        <v>265</v>
      </c>
      <c r="B9" s="350"/>
      <c r="C9" s="350"/>
      <c r="D9" s="350"/>
      <c r="E9" s="350"/>
      <c r="F9" s="350"/>
      <c r="G9" s="350"/>
      <c r="H9" s="350"/>
      <c r="I9" s="350"/>
      <c r="J9" s="350"/>
      <c r="K9" s="351"/>
      <c r="L9" s="352" t="s">
        <v>266</v>
      </c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353"/>
      <c r="Z9" s="353"/>
      <c r="AA9" s="353"/>
      <c r="AB9" s="353"/>
      <c r="AC9" s="354"/>
    </row>
    <row r="10" spans="1:36" s="148" customFormat="1" ht="69.75" customHeight="1">
      <c r="A10" s="355" t="s">
        <v>307</v>
      </c>
      <c r="B10" s="340" t="s">
        <v>306</v>
      </c>
      <c r="C10" s="340" t="s">
        <v>500</v>
      </c>
      <c r="D10" s="340" t="s">
        <v>510</v>
      </c>
      <c r="E10" s="340" t="s">
        <v>221</v>
      </c>
      <c r="F10" s="340" t="s">
        <v>541</v>
      </c>
      <c r="G10" s="340" t="s">
        <v>237</v>
      </c>
      <c r="H10" s="340" t="s">
        <v>262</v>
      </c>
      <c r="I10" s="340" t="s">
        <v>263</v>
      </c>
      <c r="J10" s="341" t="s">
        <v>230</v>
      </c>
      <c r="K10" s="342"/>
      <c r="L10" s="345" t="s">
        <v>233</v>
      </c>
      <c r="M10" s="339" t="s">
        <v>240</v>
      </c>
      <c r="N10" s="339" t="s">
        <v>235</v>
      </c>
      <c r="O10" s="339" t="s">
        <v>231</v>
      </c>
      <c r="P10" s="339"/>
      <c r="Q10" s="339" t="s">
        <v>232</v>
      </c>
      <c r="R10" s="339" t="s">
        <v>236</v>
      </c>
      <c r="S10" s="339" t="s">
        <v>257</v>
      </c>
      <c r="T10" s="339" t="s">
        <v>241</v>
      </c>
      <c r="U10" s="339" t="s">
        <v>224</v>
      </c>
      <c r="V10" s="339" t="s">
        <v>225</v>
      </c>
      <c r="W10" s="339" t="s">
        <v>226</v>
      </c>
      <c r="X10" s="339" t="s">
        <v>227</v>
      </c>
      <c r="Y10" s="339" t="s">
        <v>223</v>
      </c>
      <c r="Z10" s="339" t="s">
        <v>296</v>
      </c>
      <c r="AA10" s="339"/>
      <c r="AB10" s="339" t="s">
        <v>297</v>
      </c>
      <c r="AC10" s="356"/>
    </row>
    <row r="11" spans="1:36" s="149" customFormat="1" ht="19.5" customHeight="1">
      <c r="A11" s="355"/>
      <c r="B11" s="340"/>
      <c r="C11" s="340"/>
      <c r="D11" s="340"/>
      <c r="E11" s="340"/>
      <c r="F11" s="340"/>
      <c r="G11" s="340"/>
      <c r="H11" s="340"/>
      <c r="I11" s="340"/>
      <c r="J11" s="343"/>
      <c r="K11" s="344"/>
      <c r="L11" s="345"/>
      <c r="M11" s="339"/>
      <c r="N11" s="339"/>
      <c r="O11" s="187" t="s">
        <v>238</v>
      </c>
      <c r="P11" s="187" t="s">
        <v>239</v>
      </c>
      <c r="Q11" s="339"/>
      <c r="R11" s="339"/>
      <c r="S11" s="339"/>
      <c r="T11" s="339"/>
      <c r="U11" s="339"/>
      <c r="V11" s="339"/>
      <c r="W11" s="339"/>
      <c r="X11" s="339"/>
      <c r="Y11" s="339"/>
      <c r="Z11" s="187" t="s">
        <v>295</v>
      </c>
      <c r="AA11" s="187" t="s">
        <v>298</v>
      </c>
      <c r="AB11" s="187" t="s">
        <v>295</v>
      </c>
      <c r="AC11" s="192" t="s">
        <v>298</v>
      </c>
      <c r="AD11" s="197" t="s">
        <v>311</v>
      </c>
      <c r="AE11" s="149" t="s">
        <v>312</v>
      </c>
    </row>
    <row r="12" spans="1:36" s="149" customFormat="1" ht="21" customHeight="1">
      <c r="A12" s="188">
        <v>1</v>
      </c>
      <c r="B12" s="189">
        <v>2</v>
      </c>
      <c r="C12" s="310">
        <v>2</v>
      </c>
      <c r="D12" s="189">
        <v>3</v>
      </c>
      <c r="E12" s="189">
        <v>5</v>
      </c>
      <c r="F12" s="189">
        <v>4</v>
      </c>
      <c r="G12" s="189">
        <v>5</v>
      </c>
      <c r="H12" s="189">
        <v>6</v>
      </c>
      <c r="I12" s="189">
        <v>7</v>
      </c>
      <c r="J12" s="346">
        <v>8</v>
      </c>
      <c r="K12" s="347"/>
      <c r="L12" s="188">
        <v>10</v>
      </c>
      <c r="M12" s="189">
        <v>11</v>
      </c>
      <c r="N12" s="189">
        <v>12</v>
      </c>
      <c r="O12" s="189">
        <v>13</v>
      </c>
      <c r="P12" s="189">
        <v>14</v>
      </c>
      <c r="Q12" s="189">
        <v>15</v>
      </c>
      <c r="R12" s="189">
        <v>16</v>
      </c>
      <c r="S12" s="189">
        <v>17</v>
      </c>
      <c r="T12" s="189">
        <v>18</v>
      </c>
      <c r="U12" s="189">
        <v>19</v>
      </c>
      <c r="V12" s="189">
        <v>20</v>
      </c>
      <c r="W12" s="189">
        <v>21</v>
      </c>
      <c r="X12" s="189">
        <v>22</v>
      </c>
      <c r="Y12" s="189">
        <v>23</v>
      </c>
      <c r="Z12" s="189">
        <v>24</v>
      </c>
      <c r="AA12" s="189">
        <v>25</v>
      </c>
      <c r="AB12" s="189">
        <v>26</v>
      </c>
      <c r="AC12" s="190">
        <v>27</v>
      </c>
      <c r="AG12" s="149" t="s">
        <v>614</v>
      </c>
      <c r="AH12" s="149" t="s">
        <v>615</v>
      </c>
    </row>
    <row r="13" spans="1:36" s="126" customFormat="1" ht="72" customHeight="1">
      <c r="A13" s="152">
        <v>1</v>
      </c>
      <c r="B13" s="144">
        <v>42419</v>
      </c>
      <c r="C13" s="145" t="s">
        <v>763</v>
      </c>
      <c r="D13" s="200" t="s">
        <v>308</v>
      </c>
      <c r="E13" s="143" t="s">
        <v>222</v>
      </c>
      <c r="F13" s="259" t="s">
        <v>557</v>
      </c>
      <c r="G13" s="212">
        <v>43673</v>
      </c>
      <c r="H13" s="256" t="s">
        <v>304</v>
      </c>
      <c r="I13" s="256" t="s">
        <v>305</v>
      </c>
      <c r="J13" s="255" t="s">
        <v>682</v>
      </c>
      <c r="K13" s="191" t="s">
        <v>289</v>
      </c>
      <c r="L13" s="193"/>
      <c r="M13" s="139" t="s">
        <v>228</v>
      </c>
      <c r="N13" s="146" t="s">
        <v>58</v>
      </c>
      <c r="O13" s="184">
        <v>0.63790000000000002</v>
      </c>
      <c r="P13" s="184">
        <v>0.63790000000000002</v>
      </c>
      <c r="Q13" s="139">
        <v>40654.6</v>
      </c>
      <c r="R13" s="139">
        <f>Q13/O13</f>
        <v>63731.932904844012</v>
      </c>
      <c r="S13" s="156">
        <v>0</v>
      </c>
      <c r="T13" s="137">
        <v>2014</v>
      </c>
      <c r="U13" s="139">
        <v>297167.41453205829</v>
      </c>
      <c r="V13" s="139">
        <v>11123361.370120708</v>
      </c>
      <c r="W13" s="139">
        <v>1010242.2009719391</v>
      </c>
      <c r="X13" s="141">
        <v>38033</v>
      </c>
      <c r="Y13" s="139">
        <v>1412</v>
      </c>
      <c r="Z13" s="139" t="s">
        <v>299</v>
      </c>
      <c r="AA13" s="147">
        <v>7659.5536944299993</v>
      </c>
      <c r="AB13" s="139">
        <v>2016</v>
      </c>
      <c r="AC13" s="194">
        <v>682.48053000000004</v>
      </c>
      <c r="AD13" s="126">
        <f>U13*O13/1000</f>
        <v>189.56309372999999</v>
      </c>
      <c r="AE13" s="198">
        <f>V13*O13/1000</f>
        <v>7095.5922179999998</v>
      </c>
      <c r="AG13" s="212">
        <v>42964</v>
      </c>
      <c r="AH13" s="266">
        <v>9</v>
      </c>
      <c r="AJ13" s="254"/>
    </row>
    <row r="14" spans="1:36" s="126" customFormat="1" ht="71.25" customHeight="1">
      <c r="A14" s="311">
        <v>2</v>
      </c>
      <c r="B14" s="283" t="e">
        <f>#REF!</f>
        <v>#REF!</v>
      </c>
      <c r="C14" s="297" t="s">
        <v>764</v>
      </c>
      <c r="D14" s="304" t="s">
        <v>308</v>
      </c>
      <c r="E14" s="305" t="s">
        <v>222</v>
      </c>
      <c r="F14" s="299" t="s">
        <v>750</v>
      </c>
      <c r="G14" s="299">
        <v>43782</v>
      </c>
      <c r="H14" s="300" t="s">
        <v>725</v>
      </c>
      <c r="I14" s="300" t="s">
        <v>725</v>
      </c>
      <c r="J14" s="301" t="s">
        <v>723</v>
      </c>
      <c r="K14" s="302" t="s">
        <v>288</v>
      </c>
      <c r="L14" s="193"/>
      <c r="M14" s="139" t="e">
        <f>#REF!</f>
        <v>#REF!</v>
      </c>
      <c r="N14" s="141" t="s">
        <v>5</v>
      </c>
      <c r="O14" s="184">
        <v>3.6490999999999998</v>
      </c>
      <c r="P14" s="184">
        <v>3.6490999999999998</v>
      </c>
      <c r="Q14" s="139">
        <v>63274.9</v>
      </c>
      <c r="R14" s="139">
        <f>Q14/O14</f>
        <v>17339.864624153903</v>
      </c>
      <c r="S14" s="156">
        <v>0</v>
      </c>
      <c r="T14" s="137">
        <v>2014</v>
      </c>
      <c r="U14" s="139">
        <v>125783.73669946013</v>
      </c>
      <c r="V14" s="139">
        <v>2354851.4074155269</v>
      </c>
      <c r="W14" s="139">
        <v>251038.47524047026</v>
      </c>
      <c r="X14" s="139">
        <v>54762.641977993364</v>
      </c>
      <c r="Y14" s="139">
        <v>2006</v>
      </c>
      <c r="Z14" s="139" t="e">
        <f>#REF!</f>
        <v>#REF!</v>
      </c>
      <c r="AA14" s="147">
        <v>3570.5628792806251</v>
      </c>
      <c r="AB14" s="139" t="e">
        <f>#REF!</f>
        <v>#REF!</v>
      </c>
      <c r="AC14" s="194">
        <v>8125.4539999999997</v>
      </c>
      <c r="AD14" s="126">
        <f t="shared" ref="AD14:AD15" si="0">U14*O14/1000</f>
        <v>458.99743358999996</v>
      </c>
      <c r="AE14" s="198">
        <f t="shared" ref="AE14:AE15" si="1">V14*O14/1000</f>
        <v>8593.088270799999</v>
      </c>
      <c r="AG14" s="212"/>
      <c r="AH14" s="266"/>
    </row>
    <row r="15" spans="1:36" s="155" customFormat="1" ht="57" customHeight="1">
      <c r="A15" s="152">
        <v>3</v>
      </c>
      <c r="B15" s="144">
        <v>42429</v>
      </c>
      <c r="C15" s="145" t="s">
        <v>765</v>
      </c>
      <c r="D15" s="200" t="s">
        <v>696</v>
      </c>
      <c r="E15" s="143" t="s">
        <v>222</v>
      </c>
      <c r="F15" s="259" t="s">
        <v>557</v>
      </c>
      <c r="G15" s="212">
        <v>43673</v>
      </c>
      <c r="H15" s="256" t="s">
        <v>542</v>
      </c>
      <c r="I15" s="256" t="s">
        <v>543</v>
      </c>
      <c r="J15" s="255" t="s">
        <v>683</v>
      </c>
      <c r="K15" s="191" t="s">
        <v>672</v>
      </c>
      <c r="L15" s="195"/>
      <c r="M15" s="139" t="e">
        <f>#REF!</f>
        <v>#REF!</v>
      </c>
      <c r="N15" s="146" t="s">
        <v>58</v>
      </c>
      <c r="O15" s="184">
        <v>0.44319999999999998</v>
      </c>
      <c r="P15" s="184">
        <v>0</v>
      </c>
      <c r="Q15" s="139">
        <v>6693.6</v>
      </c>
      <c r="R15" s="139">
        <f t="shared" ref="R15:R16" si="2">Q15/O15</f>
        <v>15102.888086642601</v>
      </c>
      <c r="S15" s="140">
        <v>0</v>
      </c>
      <c r="T15" s="137">
        <v>2014</v>
      </c>
      <c r="U15" s="139">
        <v>816397.39652527065</v>
      </c>
      <c r="V15" s="139">
        <v>3101453.0685920576</v>
      </c>
      <c r="W15" s="139">
        <v>500421.31092057767</v>
      </c>
      <c r="X15" s="139">
        <v>36598.469471947195</v>
      </c>
      <c r="Y15" s="139">
        <v>505</v>
      </c>
      <c r="Z15" s="139" t="e">
        <f>#REF!</f>
        <v>#REF!</v>
      </c>
      <c r="AA15" s="203">
        <v>470.93952887999995</v>
      </c>
      <c r="AB15" s="139" t="e">
        <f>#REF!</f>
        <v>#REF!</v>
      </c>
      <c r="AC15" s="203">
        <v>0</v>
      </c>
      <c r="AD15" s="126">
        <f t="shared" si="0"/>
        <v>361.82732613999997</v>
      </c>
      <c r="AE15" s="198">
        <f t="shared" si="1"/>
        <v>1374.5639999999999</v>
      </c>
      <c r="AG15" s="212">
        <v>42964</v>
      </c>
      <c r="AH15" s="266">
        <v>9</v>
      </c>
    </row>
    <row r="16" spans="1:36" s="155" customFormat="1" ht="52.5" customHeight="1">
      <c r="A16" s="152">
        <v>4</v>
      </c>
      <c r="B16" s="144">
        <v>42439</v>
      </c>
      <c r="C16" s="145" t="s">
        <v>766</v>
      </c>
      <c r="D16" s="200" t="s">
        <v>308</v>
      </c>
      <c r="E16" s="143"/>
      <c r="F16" s="259" t="s">
        <v>589</v>
      </c>
      <c r="G16" s="212">
        <f t="shared" ref="G16:G35" si="3">AG16+320</f>
        <v>43355</v>
      </c>
      <c r="H16" s="256" t="s">
        <v>587</v>
      </c>
      <c r="I16" s="256" t="s">
        <v>588</v>
      </c>
      <c r="J16" s="138" t="str">
        <f>ОКВЭД!C2</f>
        <v>15.51</v>
      </c>
      <c r="K16" s="191" t="s">
        <v>291</v>
      </c>
      <c r="L16" s="195"/>
      <c r="M16" s="139" t="e">
        <f t="shared" ref="M16" si="4">M15</f>
        <v>#REF!</v>
      </c>
      <c r="N16" s="146" t="s">
        <v>234</v>
      </c>
      <c r="O16" s="184">
        <v>20.96</v>
      </c>
      <c r="P16" s="184">
        <v>6.44</v>
      </c>
      <c r="Q16" s="139">
        <v>171966.9</v>
      </c>
      <c r="R16" s="139">
        <f t="shared" si="2"/>
        <v>8204.5276717557244</v>
      </c>
      <c r="S16" s="140"/>
      <c r="T16" s="137">
        <v>2014</v>
      </c>
      <c r="U16" s="139">
        <v>744391.26868305344</v>
      </c>
      <c r="V16" s="139">
        <v>1736603.7432378556</v>
      </c>
      <c r="W16" s="139">
        <v>155740.56428305723</v>
      </c>
      <c r="X16" s="139">
        <v>74017.980915251945</v>
      </c>
      <c r="Y16" s="139">
        <v>3677</v>
      </c>
      <c r="Z16" s="139" t="e">
        <f>Z15</f>
        <v>#REF!</v>
      </c>
      <c r="AA16" s="147">
        <v>19627.257324879996</v>
      </c>
      <c r="AB16" s="139" t="e">
        <f>AB15</f>
        <v>#REF!</v>
      </c>
      <c r="AC16" s="196"/>
      <c r="AG16" s="212">
        <v>43035</v>
      </c>
      <c r="AH16" s="266">
        <v>10</v>
      </c>
    </row>
    <row r="17" spans="1:34" s="155" customFormat="1" ht="77.25" customHeight="1">
      <c r="A17" s="152">
        <v>5</v>
      </c>
      <c r="B17" s="204">
        <v>42457</v>
      </c>
      <c r="C17" s="267" t="s">
        <v>767</v>
      </c>
      <c r="D17" s="200" t="s">
        <v>696</v>
      </c>
      <c r="E17" s="151" t="s">
        <v>222</v>
      </c>
      <c r="F17" s="259" t="s">
        <v>557</v>
      </c>
      <c r="G17" s="212">
        <v>43673</v>
      </c>
      <c r="H17" s="264" t="s">
        <v>544</v>
      </c>
      <c r="I17" s="264" t="s">
        <v>545</v>
      </c>
      <c r="J17" s="255" t="s">
        <v>684</v>
      </c>
      <c r="K17" s="191" t="s">
        <v>685</v>
      </c>
      <c r="L17" s="205"/>
      <c r="M17" s="206" t="e">
        <f>M15</f>
        <v>#REF!</v>
      </c>
      <c r="N17" s="153" t="s">
        <v>58</v>
      </c>
      <c r="O17" s="207">
        <v>3.4702000000000002</v>
      </c>
      <c r="P17" s="207">
        <v>0</v>
      </c>
      <c r="Q17" s="206">
        <v>40853.599999999991</v>
      </c>
      <c r="R17" s="206">
        <f>Q17/O17</f>
        <v>11772.693216529304</v>
      </c>
      <c r="S17" s="208"/>
      <c r="T17" s="209">
        <v>2014</v>
      </c>
      <c r="U17" s="206">
        <v>111531.6120108351</v>
      </c>
      <c r="V17" s="206">
        <v>571856.24171517487</v>
      </c>
      <c r="W17" s="206">
        <v>41470.006916027887</v>
      </c>
      <c r="X17" s="206">
        <v>45254.471069182386</v>
      </c>
      <c r="Y17" s="206">
        <v>265</v>
      </c>
      <c r="Z17" s="206"/>
      <c r="AA17" s="210"/>
      <c r="AB17" s="210"/>
      <c r="AC17" s="211"/>
      <c r="AG17" s="212">
        <v>42964</v>
      </c>
      <c r="AH17" s="266">
        <v>9</v>
      </c>
    </row>
    <row r="18" spans="1:34" ht="73.5" customHeight="1">
      <c r="A18" s="152">
        <v>6</v>
      </c>
      <c r="C18" s="268" t="s">
        <v>768</v>
      </c>
      <c r="D18" s="233" t="s">
        <v>696</v>
      </c>
      <c r="E18" s="234"/>
      <c r="F18" s="259" t="s">
        <v>590</v>
      </c>
      <c r="G18" s="212">
        <f t="shared" si="3"/>
        <v>43355</v>
      </c>
      <c r="H18" s="258" t="s">
        <v>591</v>
      </c>
      <c r="I18" s="258" t="s">
        <v>592</v>
      </c>
      <c r="J18" s="138" t="s">
        <v>122</v>
      </c>
      <c r="K18" s="191" t="s">
        <v>414</v>
      </c>
      <c r="AG18" s="212">
        <v>43035</v>
      </c>
      <c r="AH18" s="266">
        <v>10</v>
      </c>
    </row>
    <row r="19" spans="1:34" ht="122.25" customHeight="1">
      <c r="A19" s="152">
        <v>7</v>
      </c>
      <c r="B19" s="24"/>
      <c r="C19" s="235" t="s">
        <v>769</v>
      </c>
      <c r="D19" s="200" t="s">
        <v>308</v>
      </c>
      <c r="E19" s="24"/>
      <c r="F19" s="259" t="s">
        <v>590</v>
      </c>
      <c r="G19" s="212">
        <f t="shared" si="3"/>
        <v>43355</v>
      </c>
      <c r="H19" s="257" t="s">
        <v>593</v>
      </c>
      <c r="I19" s="257" t="s">
        <v>594</v>
      </c>
      <c r="J19" s="138" t="s">
        <v>128</v>
      </c>
      <c r="K19" s="252" t="s">
        <v>315</v>
      </c>
      <c r="AG19" s="212">
        <v>43035</v>
      </c>
      <c r="AH19" s="266">
        <v>10</v>
      </c>
    </row>
    <row r="20" spans="1:34" ht="130.5" customHeight="1">
      <c r="A20" s="152">
        <v>8</v>
      </c>
      <c r="B20" s="24"/>
      <c r="C20" s="235" t="s">
        <v>770</v>
      </c>
      <c r="D20" s="73" t="s">
        <v>309</v>
      </c>
      <c r="E20" s="24"/>
      <c r="F20" s="259" t="s">
        <v>558</v>
      </c>
      <c r="G20" s="212">
        <f t="shared" si="3"/>
        <v>43284</v>
      </c>
      <c r="H20" s="257" t="s">
        <v>488</v>
      </c>
      <c r="I20" s="257" t="s">
        <v>546</v>
      </c>
      <c r="J20" s="138" t="s">
        <v>294</v>
      </c>
      <c r="K20" s="253" t="s">
        <v>470</v>
      </c>
      <c r="AG20" s="212">
        <v>42964</v>
      </c>
      <c r="AH20" s="266">
        <v>9</v>
      </c>
    </row>
    <row r="21" spans="1:34" ht="141.75" customHeight="1">
      <c r="A21" s="152">
        <v>9</v>
      </c>
      <c r="B21" s="24"/>
      <c r="C21" s="235" t="s">
        <v>771</v>
      </c>
      <c r="D21" s="73" t="s">
        <v>309</v>
      </c>
      <c r="E21" s="24"/>
      <c r="F21" s="259" t="s">
        <v>700</v>
      </c>
      <c r="G21" s="212">
        <v>43673</v>
      </c>
      <c r="H21" s="257" t="s">
        <v>705</v>
      </c>
      <c r="I21" s="257" t="s">
        <v>706</v>
      </c>
      <c r="J21" s="255" t="s">
        <v>668</v>
      </c>
      <c r="K21" s="191" t="s">
        <v>612</v>
      </c>
      <c r="AG21" s="212">
        <v>42964</v>
      </c>
      <c r="AH21" s="266">
        <v>9</v>
      </c>
    </row>
    <row r="22" spans="1:34" ht="76.8">
      <c r="A22" s="152">
        <v>10</v>
      </c>
      <c r="B22" s="24"/>
      <c r="C22" s="145" t="s">
        <v>772</v>
      </c>
      <c r="D22" s="200" t="s">
        <v>308</v>
      </c>
      <c r="E22" s="24"/>
      <c r="F22" s="259" t="s">
        <v>595</v>
      </c>
      <c r="G22" s="212">
        <f t="shared" si="3"/>
        <v>43355</v>
      </c>
      <c r="H22" s="257" t="s">
        <v>596</v>
      </c>
      <c r="I22" s="257" t="s">
        <v>597</v>
      </c>
      <c r="J22" s="138" t="s">
        <v>124</v>
      </c>
      <c r="K22" s="252" t="s">
        <v>491</v>
      </c>
      <c r="AG22" s="212">
        <v>43035</v>
      </c>
      <c r="AH22" s="266">
        <v>10</v>
      </c>
    </row>
    <row r="23" spans="1:34" ht="76.8">
      <c r="A23" s="152">
        <v>11</v>
      </c>
      <c r="B23" s="24"/>
      <c r="C23" s="145" t="s">
        <v>773</v>
      </c>
      <c r="D23" s="200" t="s">
        <v>308</v>
      </c>
      <c r="E23" s="24"/>
      <c r="F23" s="259" t="s">
        <v>595</v>
      </c>
      <c r="G23" s="212">
        <f t="shared" si="3"/>
        <v>43355</v>
      </c>
      <c r="H23" s="257" t="s">
        <v>598</v>
      </c>
      <c r="I23" s="257" t="s">
        <v>599</v>
      </c>
      <c r="J23" s="255" t="s">
        <v>492</v>
      </c>
      <c r="K23" s="252" t="s">
        <v>293</v>
      </c>
      <c r="AG23" s="212">
        <v>43035</v>
      </c>
      <c r="AH23" s="266">
        <v>10</v>
      </c>
    </row>
    <row r="24" spans="1:34" ht="57.6">
      <c r="A24" s="152">
        <v>12</v>
      </c>
      <c r="B24" s="24"/>
      <c r="C24" s="145" t="s">
        <v>774</v>
      </c>
      <c r="D24" s="200" t="s">
        <v>308</v>
      </c>
      <c r="E24" s="24"/>
      <c r="F24" s="259" t="s">
        <v>595</v>
      </c>
      <c r="G24" s="212">
        <f t="shared" si="3"/>
        <v>43355</v>
      </c>
      <c r="H24" s="257" t="s">
        <v>600</v>
      </c>
      <c r="I24" s="257" t="s">
        <v>601</v>
      </c>
      <c r="J24" s="138" t="s">
        <v>124</v>
      </c>
      <c r="K24" s="252" t="s">
        <v>491</v>
      </c>
      <c r="AG24" s="212">
        <v>43035</v>
      </c>
      <c r="AH24" s="266">
        <v>10</v>
      </c>
    </row>
    <row r="25" spans="1:34" ht="96">
      <c r="A25" s="152">
        <v>13</v>
      </c>
      <c r="B25" s="24"/>
      <c r="C25" s="145" t="s">
        <v>775</v>
      </c>
      <c r="D25" s="200" t="s">
        <v>308</v>
      </c>
      <c r="E25" s="24"/>
      <c r="F25" s="259" t="s">
        <v>623</v>
      </c>
      <c r="G25" s="212">
        <f t="shared" si="3"/>
        <v>43396</v>
      </c>
      <c r="H25" s="257" t="s">
        <v>495</v>
      </c>
      <c r="I25" s="257" t="s">
        <v>496</v>
      </c>
      <c r="J25" s="255" t="s">
        <v>493</v>
      </c>
      <c r="K25" s="252" t="s">
        <v>494</v>
      </c>
      <c r="AG25" s="212">
        <v>43076</v>
      </c>
      <c r="AH25" s="266">
        <v>12</v>
      </c>
    </row>
    <row r="26" spans="1:34" ht="112.5" customHeight="1">
      <c r="A26" s="152">
        <v>14</v>
      </c>
      <c r="C26" s="145" t="s">
        <v>776</v>
      </c>
      <c r="D26" s="200" t="s">
        <v>309</v>
      </c>
      <c r="F26" s="259" t="s">
        <v>624</v>
      </c>
      <c r="G26" s="212">
        <f t="shared" si="3"/>
        <v>43396</v>
      </c>
      <c r="H26" s="257" t="s">
        <v>626</v>
      </c>
      <c r="I26" s="257" t="s">
        <v>636</v>
      </c>
      <c r="J26" s="255" t="s">
        <v>497</v>
      </c>
      <c r="K26" s="252" t="s">
        <v>498</v>
      </c>
      <c r="AG26" s="212">
        <v>43076</v>
      </c>
      <c r="AH26" s="266">
        <v>12</v>
      </c>
    </row>
    <row r="27" spans="1:34" ht="150" customHeight="1">
      <c r="A27" s="152">
        <v>15</v>
      </c>
      <c r="C27" s="145" t="s">
        <v>777</v>
      </c>
      <c r="D27" s="200" t="s">
        <v>309</v>
      </c>
      <c r="F27" s="259" t="s">
        <v>624</v>
      </c>
      <c r="G27" s="212">
        <f t="shared" si="3"/>
        <v>43396</v>
      </c>
      <c r="H27" s="257" t="s">
        <v>627</v>
      </c>
      <c r="I27" s="257" t="s">
        <v>637</v>
      </c>
      <c r="J27" s="255" t="s">
        <v>469</v>
      </c>
      <c r="K27" s="252" t="s">
        <v>499</v>
      </c>
      <c r="AG27" s="212">
        <v>43076</v>
      </c>
      <c r="AH27" s="266">
        <v>12</v>
      </c>
    </row>
    <row r="28" spans="1:34" ht="147.75" customHeight="1">
      <c r="A28" s="152">
        <v>16</v>
      </c>
      <c r="C28" s="145" t="s">
        <v>778</v>
      </c>
      <c r="D28" s="200" t="s">
        <v>309</v>
      </c>
      <c r="F28" s="259" t="s">
        <v>624</v>
      </c>
      <c r="G28" s="212">
        <f t="shared" si="3"/>
        <v>43396</v>
      </c>
      <c r="H28" s="257" t="s">
        <v>628</v>
      </c>
      <c r="I28" s="257" t="s">
        <v>638</v>
      </c>
      <c r="J28" s="255" t="s">
        <v>469</v>
      </c>
      <c r="K28" s="252" t="s">
        <v>499</v>
      </c>
      <c r="AG28" s="212">
        <v>43076</v>
      </c>
      <c r="AH28" s="266">
        <v>12</v>
      </c>
    </row>
    <row r="29" spans="1:34" ht="180" customHeight="1">
      <c r="A29" s="152">
        <v>17</v>
      </c>
      <c r="C29" s="145" t="s">
        <v>779</v>
      </c>
      <c r="D29" s="200" t="s">
        <v>309</v>
      </c>
      <c r="F29" s="259" t="s">
        <v>624</v>
      </c>
      <c r="G29" s="212">
        <f t="shared" si="3"/>
        <v>43396</v>
      </c>
      <c r="H29" s="257" t="s">
        <v>629</v>
      </c>
      <c r="I29" s="257" t="s">
        <v>629</v>
      </c>
      <c r="J29" s="255" t="s">
        <v>469</v>
      </c>
      <c r="K29" s="252" t="s">
        <v>499</v>
      </c>
      <c r="AG29" s="212">
        <v>43076</v>
      </c>
      <c r="AH29" s="266">
        <v>12</v>
      </c>
    </row>
    <row r="30" spans="1:34" ht="90" customHeight="1">
      <c r="A30" s="152">
        <v>18</v>
      </c>
      <c r="C30" s="145" t="s">
        <v>780</v>
      </c>
      <c r="D30" s="200" t="s">
        <v>696</v>
      </c>
      <c r="F30" s="259" t="s">
        <v>625</v>
      </c>
      <c r="G30" s="212">
        <f t="shared" si="3"/>
        <v>43396</v>
      </c>
      <c r="H30" s="257" t="s">
        <v>630</v>
      </c>
      <c r="I30" s="257" t="s">
        <v>639</v>
      </c>
      <c r="J30" s="255" t="s">
        <v>122</v>
      </c>
      <c r="K30" s="191" t="s">
        <v>414</v>
      </c>
      <c r="AG30" s="212">
        <v>43076</v>
      </c>
      <c r="AH30" s="266">
        <v>12</v>
      </c>
    </row>
    <row r="31" spans="1:34" ht="76.8">
      <c r="A31" s="152">
        <v>19</v>
      </c>
      <c r="C31" s="145" t="s">
        <v>781</v>
      </c>
      <c r="D31" s="200" t="s">
        <v>308</v>
      </c>
      <c r="F31" s="259" t="s">
        <v>625</v>
      </c>
      <c r="G31" s="212">
        <f t="shared" si="3"/>
        <v>43436</v>
      </c>
      <c r="H31" s="257" t="s">
        <v>631</v>
      </c>
      <c r="I31" s="257" t="s">
        <v>640</v>
      </c>
      <c r="J31" s="255" t="s">
        <v>126</v>
      </c>
      <c r="K31" s="191" t="s">
        <v>288</v>
      </c>
      <c r="AG31" s="212">
        <v>43116</v>
      </c>
      <c r="AH31" s="266">
        <v>13</v>
      </c>
    </row>
    <row r="32" spans="1:34" ht="72.75" customHeight="1">
      <c r="A32" s="152">
        <v>20</v>
      </c>
      <c r="C32" s="145" t="s">
        <v>782</v>
      </c>
      <c r="D32" s="200" t="s">
        <v>308</v>
      </c>
      <c r="F32" s="259" t="s">
        <v>625</v>
      </c>
      <c r="G32" s="212">
        <f t="shared" si="3"/>
        <v>43436</v>
      </c>
      <c r="H32" s="257" t="s">
        <v>632</v>
      </c>
      <c r="I32" s="257" t="s">
        <v>641</v>
      </c>
      <c r="J32" s="255" t="s">
        <v>501</v>
      </c>
      <c r="K32" s="252" t="s">
        <v>502</v>
      </c>
      <c r="AG32" s="212">
        <v>43116</v>
      </c>
      <c r="AH32" s="266">
        <v>13</v>
      </c>
    </row>
    <row r="33" spans="1:36" ht="81" customHeight="1">
      <c r="A33" s="152">
        <v>21</v>
      </c>
      <c r="C33" s="145" t="s">
        <v>783</v>
      </c>
      <c r="D33" s="200" t="s">
        <v>308</v>
      </c>
      <c r="F33" s="259" t="s">
        <v>625</v>
      </c>
      <c r="G33" s="212">
        <f t="shared" si="3"/>
        <v>43396</v>
      </c>
      <c r="H33" s="257" t="s">
        <v>633</v>
      </c>
      <c r="I33" s="257" t="s">
        <v>642</v>
      </c>
      <c r="J33" s="255" t="s">
        <v>503</v>
      </c>
      <c r="K33" s="252" t="s">
        <v>504</v>
      </c>
      <c r="AG33" s="212">
        <v>43076</v>
      </c>
      <c r="AH33" s="266">
        <v>12</v>
      </c>
    </row>
    <row r="34" spans="1:36" ht="76.8">
      <c r="A34" s="152">
        <v>22</v>
      </c>
      <c r="C34" s="145" t="s">
        <v>784</v>
      </c>
      <c r="D34" s="200" t="s">
        <v>308</v>
      </c>
      <c r="F34" s="259" t="s">
        <v>625</v>
      </c>
      <c r="G34" s="212">
        <f t="shared" si="3"/>
        <v>43396</v>
      </c>
      <c r="H34" s="257" t="s">
        <v>634</v>
      </c>
      <c r="I34" s="257" t="s">
        <v>643</v>
      </c>
      <c r="J34" s="255" t="s">
        <v>501</v>
      </c>
      <c r="K34" s="252" t="s">
        <v>502</v>
      </c>
      <c r="AG34" s="212">
        <v>43076</v>
      </c>
      <c r="AH34" s="266">
        <v>12</v>
      </c>
    </row>
    <row r="35" spans="1:36" ht="76.8">
      <c r="A35" s="152">
        <v>23</v>
      </c>
      <c r="C35" s="145" t="s">
        <v>785</v>
      </c>
      <c r="D35" s="200" t="s">
        <v>308</v>
      </c>
      <c r="F35" s="259" t="s">
        <v>625</v>
      </c>
      <c r="G35" s="212">
        <f t="shared" si="3"/>
        <v>43396</v>
      </c>
      <c r="H35" s="257" t="s">
        <v>635</v>
      </c>
      <c r="I35" s="257" t="s">
        <v>644</v>
      </c>
      <c r="J35" s="255" t="s">
        <v>505</v>
      </c>
      <c r="K35" s="252" t="s">
        <v>506</v>
      </c>
      <c r="AG35" s="212">
        <v>43076</v>
      </c>
      <c r="AH35" s="266">
        <v>12</v>
      </c>
    </row>
    <row r="36" spans="1:36" ht="57.6">
      <c r="A36" s="152">
        <v>24</v>
      </c>
      <c r="C36" s="145" t="s">
        <v>786</v>
      </c>
      <c r="D36" s="200" t="s">
        <v>308</v>
      </c>
      <c r="F36" s="259" t="s">
        <v>653</v>
      </c>
      <c r="G36" s="212">
        <v>43484</v>
      </c>
      <c r="H36" s="257" t="s">
        <v>667</v>
      </c>
      <c r="I36" s="257" t="s">
        <v>659</v>
      </c>
      <c r="J36" s="255" t="s">
        <v>655</v>
      </c>
      <c r="K36" s="252" t="s">
        <v>504</v>
      </c>
      <c r="AF36" s="212"/>
      <c r="AG36" s="212"/>
      <c r="AH36" s="266"/>
    </row>
    <row r="37" spans="1:36" ht="87.75" customHeight="1">
      <c r="A37" s="152">
        <v>25</v>
      </c>
      <c r="C37" s="145" t="s">
        <v>787</v>
      </c>
      <c r="D37" s="200" t="s">
        <v>308</v>
      </c>
      <c r="F37" s="259" t="s">
        <v>653</v>
      </c>
      <c r="G37" s="212">
        <v>43484</v>
      </c>
      <c r="H37" s="257" t="s">
        <v>661</v>
      </c>
      <c r="I37" s="257" t="s">
        <v>662</v>
      </c>
      <c r="J37" s="255" t="s">
        <v>127</v>
      </c>
      <c r="K37" s="252" t="s">
        <v>564</v>
      </c>
      <c r="AF37" s="212"/>
      <c r="AG37" s="212"/>
      <c r="AH37" s="266"/>
    </row>
    <row r="38" spans="1:36" ht="76.8">
      <c r="A38" s="152">
        <v>26</v>
      </c>
      <c r="C38" s="145" t="s">
        <v>788</v>
      </c>
      <c r="D38" s="200" t="s">
        <v>696</v>
      </c>
      <c r="F38" s="259" t="s">
        <v>653</v>
      </c>
      <c r="G38" s="212">
        <v>43484</v>
      </c>
      <c r="H38" s="257" t="s">
        <v>663</v>
      </c>
      <c r="I38" s="257" t="s">
        <v>664</v>
      </c>
      <c r="J38" s="255" t="s">
        <v>507</v>
      </c>
      <c r="K38" s="252" t="s">
        <v>508</v>
      </c>
      <c r="AF38" s="212"/>
      <c r="AG38" s="212"/>
      <c r="AH38" s="266"/>
    </row>
    <row r="39" spans="1:36" ht="57.6">
      <c r="A39" s="152">
        <v>27</v>
      </c>
      <c r="C39" s="145" t="s">
        <v>789</v>
      </c>
      <c r="D39" s="200" t="s">
        <v>696</v>
      </c>
      <c r="F39" s="259" t="s">
        <v>653</v>
      </c>
      <c r="G39" s="212">
        <v>43484</v>
      </c>
      <c r="H39" s="257" t="s">
        <v>665</v>
      </c>
      <c r="I39" s="257" t="s">
        <v>666</v>
      </c>
      <c r="J39" s="255" t="s">
        <v>507</v>
      </c>
      <c r="K39" s="252" t="s">
        <v>508</v>
      </c>
      <c r="AF39" s="212"/>
      <c r="AG39" s="212"/>
      <c r="AH39" s="266"/>
    </row>
    <row r="40" spans="1:36" ht="216.75" customHeight="1">
      <c r="A40" s="152">
        <v>28</v>
      </c>
      <c r="C40" s="145" t="s">
        <v>790</v>
      </c>
      <c r="D40" s="200" t="s">
        <v>309</v>
      </c>
      <c r="F40" s="259" t="s">
        <v>677</v>
      </c>
      <c r="G40" s="212">
        <v>43530</v>
      </c>
      <c r="H40" s="257" t="s">
        <v>651</v>
      </c>
      <c r="I40" s="257" t="s">
        <v>652</v>
      </c>
      <c r="J40" s="255" t="s">
        <v>469</v>
      </c>
      <c r="K40" s="252" t="s">
        <v>499</v>
      </c>
      <c r="AF40" s="212"/>
      <c r="AG40" s="212"/>
      <c r="AH40" s="266"/>
      <c r="AJ40" s="269"/>
    </row>
    <row r="41" spans="1:36" ht="59.25" customHeight="1">
      <c r="A41" s="152">
        <v>29</v>
      </c>
      <c r="C41" s="145" t="s">
        <v>791</v>
      </c>
      <c r="D41" s="200" t="s">
        <v>511</v>
      </c>
      <c r="F41" s="212" t="s">
        <v>509</v>
      </c>
      <c r="G41" s="212">
        <v>43484</v>
      </c>
      <c r="H41" s="257"/>
      <c r="I41" s="257"/>
      <c r="J41" s="255" t="s">
        <v>513</v>
      </c>
      <c r="K41" s="252" t="s">
        <v>514</v>
      </c>
      <c r="AF41" s="212"/>
      <c r="AG41" s="212"/>
      <c r="AH41" s="266"/>
    </row>
    <row r="42" spans="1:36" ht="76.8">
      <c r="A42" s="152">
        <v>30</v>
      </c>
      <c r="C42" s="145" t="s">
        <v>792</v>
      </c>
      <c r="D42" s="200" t="s">
        <v>308</v>
      </c>
      <c r="F42" s="259" t="s">
        <v>697</v>
      </c>
      <c r="G42" s="212">
        <v>43605</v>
      </c>
      <c r="H42" s="257" t="s">
        <v>515</v>
      </c>
      <c r="I42" s="257" t="s">
        <v>523</v>
      </c>
      <c r="J42" s="255" t="s">
        <v>669</v>
      </c>
      <c r="K42" s="252" t="s">
        <v>670</v>
      </c>
      <c r="AF42" s="212"/>
      <c r="AG42" s="212"/>
      <c r="AH42" s="266"/>
    </row>
    <row r="43" spans="1:36" ht="76.8">
      <c r="A43" s="152">
        <v>31</v>
      </c>
      <c r="C43" s="145" t="s">
        <v>793</v>
      </c>
      <c r="D43" s="200" t="s">
        <v>308</v>
      </c>
      <c r="F43" s="212" t="s">
        <v>522</v>
      </c>
      <c r="G43" s="275">
        <v>43761</v>
      </c>
      <c r="H43" s="257" t="s">
        <v>517</v>
      </c>
      <c r="I43" s="257" t="s">
        <v>516</v>
      </c>
      <c r="J43" s="271" t="s">
        <v>707</v>
      </c>
      <c r="K43" s="252" t="s">
        <v>521</v>
      </c>
      <c r="AF43" s="212"/>
      <c r="AG43" s="212"/>
      <c r="AH43" s="266"/>
    </row>
    <row r="44" spans="1:36" ht="76.8">
      <c r="A44" s="152">
        <v>32</v>
      </c>
      <c r="C44" s="260" t="s">
        <v>794</v>
      </c>
      <c r="D44" s="233" t="s">
        <v>309</v>
      </c>
      <c r="F44" s="273" t="s">
        <v>697</v>
      </c>
      <c r="G44" s="212">
        <v>43605</v>
      </c>
      <c r="H44" s="258" t="s">
        <v>520</v>
      </c>
      <c r="I44" s="258" t="s">
        <v>519</v>
      </c>
      <c r="J44" s="270" t="s">
        <v>668</v>
      </c>
      <c r="K44" s="261" t="s">
        <v>612</v>
      </c>
      <c r="AF44" s="212"/>
      <c r="AG44" s="212"/>
      <c r="AH44" s="266"/>
    </row>
    <row r="45" spans="1:36" ht="218.25" customHeight="1">
      <c r="A45" s="152">
        <v>33</v>
      </c>
      <c r="B45" s="24"/>
      <c r="C45" s="260" t="s">
        <v>795</v>
      </c>
      <c r="D45" s="200" t="s">
        <v>309</v>
      </c>
      <c r="E45" s="24"/>
      <c r="F45" s="259" t="s">
        <v>698</v>
      </c>
      <c r="G45" s="212">
        <v>43605</v>
      </c>
      <c r="H45" s="257" t="s">
        <v>525</v>
      </c>
      <c r="I45" s="257" t="s">
        <v>526</v>
      </c>
      <c r="J45" s="270" t="s">
        <v>668</v>
      </c>
      <c r="K45" s="261" t="s">
        <v>612</v>
      </c>
      <c r="AF45" s="212"/>
      <c r="AG45" s="212"/>
      <c r="AH45" s="266"/>
    </row>
    <row r="46" spans="1:36" ht="115.2">
      <c r="A46" s="152">
        <v>34</v>
      </c>
      <c r="B46" s="24"/>
      <c r="C46" s="260" t="s">
        <v>796</v>
      </c>
      <c r="D46" s="200" t="s">
        <v>309</v>
      </c>
      <c r="E46" s="24"/>
      <c r="F46" s="259" t="s">
        <v>698</v>
      </c>
      <c r="G46" s="212">
        <v>43605</v>
      </c>
      <c r="H46" s="257" t="s">
        <v>527</v>
      </c>
      <c r="I46" s="257" t="s">
        <v>528</v>
      </c>
      <c r="J46" s="270" t="s">
        <v>668</v>
      </c>
      <c r="K46" s="261" t="s">
        <v>612</v>
      </c>
      <c r="AF46" s="212"/>
      <c r="AG46" s="212"/>
      <c r="AH46" s="266"/>
    </row>
    <row r="47" spans="1:36" ht="55.5" customHeight="1">
      <c r="A47" s="152">
        <v>35</v>
      </c>
      <c r="B47" s="24"/>
      <c r="C47" s="260" t="s">
        <v>797</v>
      </c>
      <c r="D47" s="73" t="s">
        <v>696</v>
      </c>
      <c r="E47" s="24"/>
      <c r="F47" s="259" t="s">
        <v>698</v>
      </c>
      <c r="G47" s="212">
        <v>43605</v>
      </c>
      <c r="H47" s="274" t="s">
        <v>529</v>
      </c>
      <c r="I47" s="257" t="s">
        <v>530</v>
      </c>
      <c r="J47" s="255" t="s">
        <v>671</v>
      </c>
      <c r="K47" s="191" t="s">
        <v>672</v>
      </c>
      <c r="AF47" s="212"/>
      <c r="AG47" s="212"/>
      <c r="AH47" s="266"/>
    </row>
    <row r="48" spans="1:36" ht="38.4">
      <c r="A48" s="152">
        <v>36</v>
      </c>
      <c r="B48" s="24"/>
      <c r="C48" s="260" t="s">
        <v>798</v>
      </c>
      <c r="D48" s="73" t="s">
        <v>511</v>
      </c>
      <c r="E48" s="24"/>
      <c r="F48" s="259" t="s">
        <v>698</v>
      </c>
      <c r="G48" s="212">
        <v>43605</v>
      </c>
      <c r="H48" s="24"/>
      <c r="I48" s="24"/>
      <c r="J48" s="270" t="s">
        <v>673</v>
      </c>
      <c r="K48" s="261" t="s">
        <v>674</v>
      </c>
      <c r="AF48" s="212"/>
      <c r="AG48" s="212"/>
      <c r="AH48" s="266"/>
    </row>
    <row r="49" spans="1:34" ht="38.4">
      <c r="A49" s="152">
        <v>37</v>
      </c>
      <c r="B49" s="24"/>
      <c r="C49" s="260" t="s">
        <v>799</v>
      </c>
      <c r="D49" s="73" t="s">
        <v>511</v>
      </c>
      <c r="E49" s="24"/>
      <c r="F49" s="212" t="s">
        <v>524</v>
      </c>
      <c r="G49" s="212">
        <v>43605</v>
      </c>
      <c r="H49" s="24"/>
      <c r="I49" s="24"/>
      <c r="J49" s="255" t="s">
        <v>675</v>
      </c>
      <c r="K49" s="191" t="s">
        <v>676</v>
      </c>
      <c r="AF49" s="212"/>
      <c r="AG49" s="212"/>
      <c r="AH49" s="266"/>
    </row>
    <row r="50" spans="1:34" ht="109.5" customHeight="1">
      <c r="A50" s="152">
        <v>38</v>
      </c>
      <c r="B50" s="24"/>
      <c r="C50" s="260" t="s">
        <v>800</v>
      </c>
      <c r="D50" s="73" t="s">
        <v>308</v>
      </c>
      <c r="E50" s="24"/>
      <c r="F50" s="259" t="s">
        <v>559</v>
      </c>
      <c r="G50" s="259">
        <v>43324</v>
      </c>
      <c r="H50" s="257" t="s">
        <v>547</v>
      </c>
      <c r="I50" s="257" t="s">
        <v>548</v>
      </c>
      <c r="J50" s="255" t="s">
        <v>518</v>
      </c>
      <c r="K50" s="191" t="s">
        <v>521</v>
      </c>
      <c r="AF50" s="254"/>
      <c r="AG50" s="212"/>
      <c r="AH50" s="266"/>
    </row>
    <row r="51" spans="1:34" ht="59.25" customHeight="1">
      <c r="A51" s="152">
        <v>39</v>
      </c>
      <c r="B51" s="24"/>
      <c r="C51" s="260" t="s">
        <v>801</v>
      </c>
      <c r="D51" s="73" t="s">
        <v>308</v>
      </c>
      <c r="E51" s="24"/>
      <c r="F51" s="259" t="s">
        <v>559</v>
      </c>
      <c r="G51" s="259">
        <v>43324</v>
      </c>
      <c r="H51" s="257" t="s">
        <v>549</v>
      </c>
      <c r="I51" s="257" t="s">
        <v>550</v>
      </c>
      <c r="J51" s="255" t="s">
        <v>535</v>
      </c>
      <c r="K51" s="191" t="s">
        <v>534</v>
      </c>
      <c r="AF51" s="254"/>
      <c r="AG51" s="212"/>
      <c r="AH51" s="266"/>
    </row>
    <row r="52" spans="1:34" ht="54.75" customHeight="1">
      <c r="A52" s="152">
        <v>40</v>
      </c>
      <c r="B52" s="24"/>
      <c r="C52" s="260" t="s">
        <v>802</v>
      </c>
      <c r="D52" s="73" t="s">
        <v>696</v>
      </c>
      <c r="E52" s="24"/>
      <c r="F52" s="259" t="s">
        <v>559</v>
      </c>
      <c r="G52" s="275">
        <v>43761</v>
      </c>
      <c r="H52" s="257" t="s">
        <v>551</v>
      </c>
      <c r="I52" s="257" t="s">
        <v>552</v>
      </c>
      <c r="J52" s="271" t="s">
        <v>708</v>
      </c>
      <c r="K52" s="276" t="s">
        <v>709</v>
      </c>
      <c r="AF52" s="254"/>
      <c r="AG52" s="212"/>
      <c r="AH52" s="266"/>
    </row>
    <row r="53" spans="1:34" ht="54.75" customHeight="1">
      <c r="A53" s="152">
        <v>41</v>
      </c>
      <c r="B53" s="24"/>
      <c r="C53" s="260" t="s">
        <v>803</v>
      </c>
      <c r="D53" s="73" t="s">
        <v>308</v>
      </c>
      <c r="E53" s="24"/>
      <c r="F53" s="259" t="s">
        <v>559</v>
      </c>
      <c r="G53" s="259">
        <v>43324</v>
      </c>
      <c r="H53" s="257" t="s">
        <v>553</v>
      </c>
      <c r="I53" s="257" t="s">
        <v>554</v>
      </c>
      <c r="J53" s="255" t="s">
        <v>469</v>
      </c>
      <c r="K53" s="261" t="s">
        <v>499</v>
      </c>
      <c r="AF53" s="254"/>
      <c r="AG53" s="212"/>
      <c r="AH53" s="266"/>
    </row>
    <row r="54" spans="1:34" ht="114" customHeight="1">
      <c r="A54" s="152">
        <v>42</v>
      </c>
      <c r="B54" s="24"/>
      <c r="C54" s="145" t="s">
        <v>804</v>
      </c>
      <c r="D54" s="73" t="s">
        <v>309</v>
      </c>
      <c r="E54" s="24"/>
      <c r="F54" s="259" t="s">
        <v>559</v>
      </c>
      <c r="G54" s="275">
        <v>43761</v>
      </c>
      <c r="H54" s="257" t="s">
        <v>555</v>
      </c>
      <c r="I54" s="257" t="s">
        <v>556</v>
      </c>
      <c r="J54" s="271" t="s">
        <v>679</v>
      </c>
      <c r="K54" s="276" t="s">
        <v>710</v>
      </c>
      <c r="AF54" s="254"/>
      <c r="AG54" s="212"/>
      <c r="AH54" s="266"/>
    </row>
    <row r="55" spans="1:34" ht="57.6">
      <c r="A55" s="152">
        <v>43</v>
      </c>
      <c r="B55" s="24"/>
      <c r="C55" s="145" t="s">
        <v>805</v>
      </c>
      <c r="D55" s="73" t="s">
        <v>308</v>
      </c>
      <c r="E55" s="24"/>
      <c r="F55" s="259" t="s">
        <v>586</v>
      </c>
      <c r="G55" s="259">
        <v>43404</v>
      </c>
      <c r="H55" s="257" t="s">
        <v>574</v>
      </c>
      <c r="I55" s="257" t="s">
        <v>575</v>
      </c>
      <c r="J55" s="255" t="s">
        <v>560</v>
      </c>
      <c r="K55" s="191" t="s">
        <v>561</v>
      </c>
      <c r="AF55" s="254"/>
      <c r="AG55" s="212"/>
      <c r="AH55" s="266"/>
    </row>
    <row r="56" spans="1:34" ht="38.4">
      <c r="A56" s="152">
        <v>44</v>
      </c>
      <c r="B56" s="24"/>
      <c r="C56" s="145" t="s">
        <v>806</v>
      </c>
      <c r="D56" s="73" t="s">
        <v>308</v>
      </c>
      <c r="E56" s="24"/>
      <c r="F56" s="259" t="s">
        <v>586</v>
      </c>
      <c r="G56" s="259">
        <v>43404</v>
      </c>
      <c r="H56" s="257" t="s">
        <v>576</v>
      </c>
      <c r="I56" s="257" t="s">
        <v>581</v>
      </c>
      <c r="J56" s="255" t="s">
        <v>562</v>
      </c>
      <c r="K56" s="191" t="s">
        <v>563</v>
      </c>
      <c r="AF56" s="254"/>
      <c r="AG56" s="212"/>
      <c r="AH56" s="266"/>
    </row>
    <row r="57" spans="1:34" ht="38.4">
      <c r="A57" s="152">
        <v>45</v>
      </c>
      <c r="B57" s="24"/>
      <c r="C57" s="145" t="s">
        <v>807</v>
      </c>
      <c r="D57" s="73" t="s">
        <v>308</v>
      </c>
      <c r="E57" s="24"/>
      <c r="F57" s="259" t="s">
        <v>586</v>
      </c>
      <c r="G57" s="259">
        <v>43404</v>
      </c>
      <c r="H57" s="257" t="s">
        <v>577</v>
      </c>
      <c r="I57" s="257" t="s">
        <v>582</v>
      </c>
      <c r="J57" s="255" t="s">
        <v>565</v>
      </c>
      <c r="K57" s="191" t="s">
        <v>566</v>
      </c>
      <c r="AF57" s="254"/>
      <c r="AG57" s="212"/>
      <c r="AH57" s="266"/>
    </row>
    <row r="58" spans="1:34" ht="76.8">
      <c r="A58" s="152">
        <v>46</v>
      </c>
      <c r="B58" s="24"/>
      <c r="C58" s="145" t="s">
        <v>808</v>
      </c>
      <c r="D58" s="73" t="s">
        <v>308</v>
      </c>
      <c r="E58" s="24"/>
      <c r="F58" s="259" t="s">
        <v>586</v>
      </c>
      <c r="G58" s="259">
        <v>43404</v>
      </c>
      <c r="H58" s="257" t="s">
        <v>578</v>
      </c>
      <c r="I58" s="257" t="s">
        <v>583</v>
      </c>
      <c r="J58" s="255" t="s">
        <v>568</v>
      </c>
      <c r="K58" s="191" t="s">
        <v>569</v>
      </c>
      <c r="AF58" s="254"/>
      <c r="AG58" s="212"/>
      <c r="AH58" s="266"/>
    </row>
    <row r="59" spans="1:34" ht="76.8">
      <c r="A59" s="152">
        <v>47</v>
      </c>
      <c r="B59" s="24"/>
      <c r="C59" s="145" t="s">
        <v>809</v>
      </c>
      <c r="D59" s="73" t="s">
        <v>308</v>
      </c>
      <c r="E59" s="24"/>
      <c r="F59" s="259" t="s">
        <v>586</v>
      </c>
      <c r="G59" s="259">
        <v>43404</v>
      </c>
      <c r="H59" s="257" t="s">
        <v>579</v>
      </c>
      <c r="I59" s="257" t="s">
        <v>584</v>
      </c>
      <c r="J59" s="255" t="s">
        <v>570</v>
      </c>
      <c r="K59" s="191" t="s">
        <v>571</v>
      </c>
      <c r="AF59" s="254"/>
      <c r="AG59" s="212"/>
      <c r="AH59" s="266"/>
    </row>
    <row r="60" spans="1:34" ht="253.5" customHeight="1">
      <c r="A60" s="152">
        <v>48</v>
      </c>
      <c r="B60" s="24"/>
      <c r="C60" s="145" t="s">
        <v>810</v>
      </c>
      <c r="D60" s="73" t="s">
        <v>309</v>
      </c>
      <c r="E60" s="24"/>
      <c r="F60" s="259" t="s">
        <v>586</v>
      </c>
      <c r="G60" s="259">
        <v>43404</v>
      </c>
      <c r="H60" s="257" t="s">
        <v>580</v>
      </c>
      <c r="I60" s="257" t="s">
        <v>585</v>
      </c>
      <c r="J60" s="255" t="s">
        <v>572</v>
      </c>
      <c r="K60" s="191" t="s">
        <v>573</v>
      </c>
      <c r="AF60" s="254"/>
      <c r="AG60" s="212"/>
      <c r="AH60" s="266"/>
    </row>
    <row r="61" spans="1:34" ht="38.4">
      <c r="A61" s="152">
        <v>49</v>
      </c>
      <c r="B61" s="24"/>
      <c r="C61" s="145" t="s">
        <v>811</v>
      </c>
      <c r="D61" s="73" t="s">
        <v>308</v>
      </c>
      <c r="E61" s="24"/>
      <c r="F61" s="259" t="s">
        <v>603</v>
      </c>
      <c r="G61" s="259">
        <v>43417</v>
      </c>
      <c r="H61" s="257" t="s">
        <v>604</v>
      </c>
      <c r="I61" s="257" t="s">
        <v>605</v>
      </c>
      <c r="J61" s="255" t="s">
        <v>606</v>
      </c>
      <c r="K61" s="23" t="s">
        <v>521</v>
      </c>
      <c r="AF61" s="254"/>
      <c r="AG61" s="212"/>
      <c r="AH61" s="266"/>
    </row>
    <row r="62" spans="1:34" ht="76.8">
      <c r="A62" s="152">
        <v>50</v>
      </c>
      <c r="B62" s="24"/>
      <c r="C62" s="145" t="s">
        <v>812</v>
      </c>
      <c r="D62" s="73" t="s">
        <v>696</v>
      </c>
      <c r="E62" s="24"/>
      <c r="F62" s="259" t="s">
        <v>603</v>
      </c>
      <c r="G62" s="259">
        <v>43417</v>
      </c>
      <c r="H62" s="257" t="s">
        <v>607</v>
      </c>
      <c r="I62" s="257" t="s">
        <v>608</v>
      </c>
      <c r="J62" s="255" t="s">
        <v>538</v>
      </c>
      <c r="K62" s="23" t="s">
        <v>537</v>
      </c>
      <c r="AF62" s="254"/>
      <c r="AG62" s="212"/>
      <c r="AH62" s="266"/>
    </row>
    <row r="63" spans="1:34" ht="153.6">
      <c r="A63" s="152">
        <v>51</v>
      </c>
      <c r="B63" s="24"/>
      <c r="C63" s="145" t="s">
        <v>813</v>
      </c>
      <c r="D63" s="73" t="s">
        <v>309</v>
      </c>
      <c r="E63" s="24"/>
      <c r="F63" s="259" t="s">
        <v>603</v>
      </c>
      <c r="G63" s="259">
        <v>43417</v>
      </c>
      <c r="H63" s="257" t="s">
        <v>609</v>
      </c>
      <c r="I63" s="257" t="s">
        <v>610</v>
      </c>
      <c r="J63" s="255" t="s">
        <v>611</v>
      </c>
      <c r="K63" s="23" t="s">
        <v>612</v>
      </c>
      <c r="AF63" s="254"/>
      <c r="AG63" s="212"/>
      <c r="AH63" s="266"/>
    </row>
    <row r="64" spans="1:34" ht="42">
      <c r="A64" s="152">
        <v>52</v>
      </c>
      <c r="B64" s="24"/>
      <c r="C64" s="145" t="s">
        <v>814</v>
      </c>
      <c r="D64" s="73" t="s">
        <v>511</v>
      </c>
      <c r="E64" s="24"/>
      <c r="F64" s="259" t="s">
        <v>603</v>
      </c>
      <c r="G64" s="259">
        <v>43417</v>
      </c>
      <c r="H64" s="24"/>
      <c r="I64" s="24"/>
      <c r="J64" s="255" t="s">
        <v>613</v>
      </c>
      <c r="K64" s="23" t="s">
        <v>514</v>
      </c>
      <c r="AF64" s="254"/>
      <c r="AG64" s="212"/>
      <c r="AH64" s="266"/>
    </row>
    <row r="65" spans="1:26" ht="42">
      <c r="A65" s="152">
        <v>53</v>
      </c>
      <c r="B65" s="24"/>
      <c r="C65" s="145" t="s">
        <v>815</v>
      </c>
      <c r="D65" s="200" t="s">
        <v>245</v>
      </c>
      <c r="E65" s="24"/>
      <c r="F65" s="259" t="s">
        <v>650</v>
      </c>
      <c r="G65" s="259">
        <v>43586</v>
      </c>
      <c r="H65" s="257" t="s">
        <v>647</v>
      </c>
      <c r="I65" s="257" t="s">
        <v>648</v>
      </c>
      <c r="J65" s="255" t="s">
        <v>646</v>
      </c>
      <c r="K65" s="23" t="s">
        <v>645</v>
      </c>
    </row>
    <row r="66" spans="1:26" ht="57.6">
      <c r="A66" s="152">
        <v>54</v>
      </c>
      <c r="B66" s="24"/>
      <c r="C66" s="145" t="s">
        <v>816</v>
      </c>
      <c r="D66" s="200" t="s">
        <v>308</v>
      </c>
      <c r="E66" s="24"/>
      <c r="F66" s="259" t="s">
        <v>654</v>
      </c>
      <c r="G66" s="259">
        <v>43555</v>
      </c>
      <c r="H66" s="257" t="s">
        <v>658</v>
      </c>
      <c r="I66" s="257" t="s">
        <v>660</v>
      </c>
      <c r="J66" s="255" t="s">
        <v>656</v>
      </c>
      <c r="K66" s="23" t="s">
        <v>657</v>
      </c>
    </row>
    <row r="67" spans="1:26" ht="42">
      <c r="A67" s="152">
        <v>55</v>
      </c>
      <c r="B67" s="24"/>
      <c r="C67" s="145" t="s">
        <v>817</v>
      </c>
      <c r="D67" s="200" t="s">
        <v>511</v>
      </c>
      <c r="E67" s="24"/>
      <c r="F67" s="259" t="s">
        <v>654</v>
      </c>
      <c r="G67" s="259">
        <v>43555</v>
      </c>
      <c r="H67" s="257"/>
      <c r="I67" s="257"/>
      <c r="J67" s="255" t="s">
        <v>613</v>
      </c>
      <c r="K67" s="23" t="s">
        <v>514</v>
      </c>
    </row>
    <row r="68" spans="1:26" ht="42">
      <c r="A68" s="152">
        <v>56</v>
      </c>
      <c r="B68" s="24"/>
      <c r="C68" s="145" t="s">
        <v>818</v>
      </c>
      <c r="D68" s="200" t="s">
        <v>245</v>
      </c>
      <c r="E68" s="24"/>
      <c r="F68" s="259" t="s">
        <v>678</v>
      </c>
      <c r="G68" s="259">
        <v>43586</v>
      </c>
      <c r="H68" s="257" t="s">
        <v>681</v>
      </c>
      <c r="I68" s="257"/>
      <c r="J68" s="255" t="s">
        <v>679</v>
      </c>
      <c r="K68" s="23" t="s">
        <v>680</v>
      </c>
    </row>
    <row r="69" spans="1:26" ht="38.4">
      <c r="A69" s="152">
        <v>57</v>
      </c>
      <c r="B69" s="24"/>
      <c r="C69" s="272" t="s">
        <v>819</v>
      </c>
      <c r="D69" s="259" t="s">
        <v>245</v>
      </c>
      <c r="E69" s="24"/>
      <c r="F69" s="259" t="s">
        <v>686</v>
      </c>
      <c r="G69" s="259">
        <v>43586</v>
      </c>
      <c r="H69" s="257" t="s">
        <v>689</v>
      </c>
      <c r="I69" s="257" t="s">
        <v>690</v>
      </c>
      <c r="J69" s="255" t="s">
        <v>687</v>
      </c>
      <c r="K69" s="23" t="s">
        <v>688</v>
      </c>
    </row>
    <row r="70" spans="1:26" ht="63">
      <c r="A70" s="152">
        <v>58</v>
      </c>
      <c r="B70" s="24"/>
      <c r="C70" s="272" t="s">
        <v>820</v>
      </c>
      <c r="D70" s="200" t="s">
        <v>696</v>
      </c>
      <c r="E70" s="24"/>
      <c r="F70" s="259" t="s">
        <v>691</v>
      </c>
      <c r="G70" s="259">
        <v>43683</v>
      </c>
      <c r="H70" s="257" t="s">
        <v>692</v>
      </c>
      <c r="I70" s="257" t="s">
        <v>694</v>
      </c>
      <c r="J70" s="255" t="s">
        <v>683</v>
      </c>
      <c r="K70" s="23" t="s">
        <v>672</v>
      </c>
    </row>
    <row r="71" spans="1:26" ht="42">
      <c r="A71" s="152">
        <v>59</v>
      </c>
      <c r="B71" s="24"/>
      <c r="C71" s="272" t="s">
        <v>821</v>
      </c>
      <c r="D71" s="200" t="s">
        <v>696</v>
      </c>
      <c r="E71" s="24"/>
      <c r="F71" s="259" t="s">
        <v>691</v>
      </c>
      <c r="G71" s="259">
        <v>43683</v>
      </c>
      <c r="H71" s="257" t="s">
        <v>693</v>
      </c>
      <c r="I71" s="257" t="s">
        <v>695</v>
      </c>
      <c r="J71" s="255" t="s">
        <v>539</v>
      </c>
      <c r="K71" s="23" t="s">
        <v>540</v>
      </c>
    </row>
    <row r="72" spans="1:26" ht="153.6">
      <c r="A72" s="152">
        <v>60</v>
      </c>
      <c r="B72" s="24"/>
      <c r="C72" s="145" t="s">
        <v>822</v>
      </c>
      <c r="D72" s="200" t="s">
        <v>309</v>
      </c>
      <c r="E72" s="24"/>
      <c r="F72" s="259" t="s">
        <v>699</v>
      </c>
      <c r="G72" s="259">
        <v>43730</v>
      </c>
      <c r="H72" s="257" t="s">
        <v>703</v>
      </c>
      <c r="I72" s="257" t="s">
        <v>704</v>
      </c>
      <c r="J72" s="255" t="s">
        <v>701</v>
      </c>
      <c r="K72" s="23" t="s">
        <v>702</v>
      </c>
    </row>
    <row r="73" spans="1:26" s="278" customFormat="1" ht="42">
      <c r="A73" s="297">
        <v>61</v>
      </c>
      <c r="C73" s="297" t="s">
        <v>719</v>
      </c>
      <c r="D73" s="298" t="s">
        <v>308</v>
      </c>
      <c r="E73" s="297"/>
      <c r="F73" s="298" t="s">
        <v>720</v>
      </c>
      <c r="G73" s="299">
        <v>43782</v>
      </c>
      <c r="H73" s="300" t="s">
        <v>724</v>
      </c>
      <c r="I73" s="300" t="s">
        <v>724</v>
      </c>
      <c r="J73" s="301" t="s">
        <v>722</v>
      </c>
      <c r="K73" s="302" t="s">
        <v>721</v>
      </c>
      <c r="M73" s="279"/>
      <c r="U73" s="279"/>
      <c r="V73" s="279"/>
      <c r="W73" s="279"/>
      <c r="X73" s="279"/>
      <c r="Y73" s="279"/>
      <c r="Z73" s="279"/>
    </row>
    <row r="74" spans="1:26" ht="76.8">
      <c r="A74" s="297">
        <v>63</v>
      </c>
      <c r="B74" s="297"/>
      <c r="C74" s="297" t="s">
        <v>744</v>
      </c>
      <c r="D74" s="298" t="s">
        <v>309</v>
      </c>
      <c r="E74" s="298"/>
      <c r="F74" s="298" t="s">
        <v>840</v>
      </c>
      <c r="G74" s="299">
        <v>43782</v>
      </c>
      <c r="H74" s="303" t="s">
        <v>745</v>
      </c>
      <c r="I74" s="303" t="s">
        <v>745</v>
      </c>
      <c r="J74" s="301" t="s">
        <v>746</v>
      </c>
      <c r="K74" s="302" t="s">
        <v>747</v>
      </c>
    </row>
    <row r="75" spans="1:26" ht="153.6">
      <c r="A75" s="297">
        <v>64</v>
      </c>
      <c r="B75" s="297"/>
      <c r="C75" s="297" t="s">
        <v>749</v>
      </c>
      <c r="D75" s="298" t="s">
        <v>309</v>
      </c>
      <c r="E75" s="298"/>
      <c r="F75" s="298" t="s">
        <v>840</v>
      </c>
      <c r="G75" s="299">
        <v>43782</v>
      </c>
      <c r="H75" s="303" t="s">
        <v>748</v>
      </c>
      <c r="I75" s="303" t="s">
        <v>748</v>
      </c>
      <c r="J75" s="301" t="s">
        <v>646</v>
      </c>
      <c r="K75" s="302" t="s">
        <v>747</v>
      </c>
    </row>
    <row r="76" spans="1:26" ht="115.2">
      <c r="A76" s="297">
        <v>65</v>
      </c>
      <c r="B76" s="297"/>
      <c r="C76" s="297" t="s">
        <v>751</v>
      </c>
      <c r="D76" s="298" t="s">
        <v>309</v>
      </c>
      <c r="E76" s="297"/>
      <c r="F76" s="298" t="s">
        <v>839</v>
      </c>
      <c r="G76" s="299">
        <v>43782</v>
      </c>
      <c r="H76" s="306" t="s">
        <v>754</v>
      </c>
      <c r="I76" s="300" t="s">
        <v>754</v>
      </c>
      <c r="J76" s="301" t="s">
        <v>746</v>
      </c>
      <c r="K76" s="302" t="s">
        <v>747</v>
      </c>
    </row>
    <row r="77" spans="1:26" ht="81" customHeight="1">
      <c r="A77" s="297">
        <v>66</v>
      </c>
      <c r="B77" s="297"/>
      <c r="C77" s="297" t="s">
        <v>752</v>
      </c>
      <c r="D77" s="298" t="s">
        <v>309</v>
      </c>
      <c r="E77" s="297"/>
      <c r="F77" s="298" t="str">
        <f>F76</f>
        <v>918-РП от 27.12.2018</v>
      </c>
      <c r="G77" s="299">
        <v>43782</v>
      </c>
      <c r="H77" s="306" t="s">
        <v>755</v>
      </c>
      <c r="I77" s="300" t="s">
        <v>755</v>
      </c>
      <c r="J77" s="301" t="s">
        <v>746</v>
      </c>
      <c r="K77" s="302" t="s">
        <v>747</v>
      </c>
    </row>
    <row r="78" spans="1:26" ht="108.75" customHeight="1">
      <c r="A78" s="297">
        <v>67</v>
      </c>
      <c r="B78" s="297"/>
      <c r="C78" s="297" t="s">
        <v>753</v>
      </c>
      <c r="D78" s="298" t="s">
        <v>309</v>
      </c>
      <c r="E78" s="297"/>
      <c r="F78" s="298" t="str">
        <f>F77</f>
        <v>918-РП от 27.12.2018</v>
      </c>
      <c r="G78" s="299">
        <v>43782</v>
      </c>
      <c r="H78" s="300" t="s">
        <v>756</v>
      </c>
      <c r="I78" s="300" t="s">
        <v>756</v>
      </c>
      <c r="J78" s="301" t="s">
        <v>746</v>
      </c>
      <c r="K78" s="302" t="s">
        <v>747</v>
      </c>
    </row>
    <row r="79" spans="1:26" ht="38.4">
      <c r="A79" s="297">
        <v>68</v>
      </c>
      <c r="B79" s="297"/>
      <c r="C79" s="297" t="s">
        <v>757</v>
      </c>
      <c r="D79" s="298" t="s">
        <v>511</v>
      </c>
      <c r="E79" s="297"/>
      <c r="F79" s="298"/>
      <c r="G79" s="299">
        <v>43782</v>
      </c>
      <c r="H79" s="297"/>
      <c r="I79" s="297"/>
      <c r="J79" s="297" t="s">
        <v>758</v>
      </c>
      <c r="K79" s="297" t="s">
        <v>759</v>
      </c>
    </row>
    <row r="80" spans="1:26" ht="76.8">
      <c r="A80" s="297">
        <v>69</v>
      </c>
      <c r="B80" s="297"/>
      <c r="C80" s="297" t="s">
        <v>762</v>
      </c>
      <c r="D80" s="298" t="s">
        <v>511</v>
      </c>
      <c r="E80" s="297"/>
      <c r="F80" s="298"/>
      <c r="G80" s="299">
        <v>43782</v>
      </c>
      <c r="H80" s="297"/>
      <c r="I80" s="297"/>
      <c r="J80" s="302" t="s">
        <v>760</v>
      </c>
      <c r="K80" s="302" t="s">
        <v>761</v>
      </c>
    </row>
  </sheetData>
  <autoFilter ref="A12:AG80">
    <filterColumn colId="9" showButton="0"/>
  </autoFilter>
  <mergeCells count="29">
    <mergeCell ref="J12:K12"/>
    <mergeCell ref="V10:V11"/>
    <mergeCell ref="A1:C1"/>
    <mergeCell ref="A9:K9"/>
    <mergeCell ref="L9:AC9"/>
    <mergeCell ref="A10:A11"/>
    <mergeCell ref="B10:B11"/>
    <mergeCell ref="C10:C11"/>
    <mergeCell ref="D10:D11"/>
    <mergeCell ref="E10:E11"/>
    <mergeCell ref="F10:F11"/>
    <mergeCell ref="G10:G11"/>
    <mergeCell ref="Y10:Y11"/>
    <mergeCell ref="Z10:AA10"/>
    <mergeCell ref="AB10:AC10"/>
    <mergeCell ref="O10:P10"/>
    <mergeCell ref="W10:W11"/>
    <mergeCell ref="X10:X11"/>
    <mergeCell ref="H10:H11"/>
    <mergeCell ref="I10:I11"/>
    <mergeCell ref="J10:K11"/>
    <mergeCell ref="L10:L11"/>
    <mergeCell ref="M10:M11"/>
    <mergeCell ref="N10:N11"/>
    <mergeCell ref="S10:S11"/>
    <mergeCell ref="T10:T11"/>
    <mergeCell ref="U10:U11"/>
    <mergeCell ref="Q10:Q11"/>
    <mergeCell ref="R10:R11"/>
  </mergeCells>
  <hyperlinks>
    <hyperlink ref="H42" r:id="rId1"/>
    <hyperlink ref="I42" r:id="rId2"/>
    <hyperlink ref="H43" r:id="rId3"/>
    <hyperlink ref="I43" r:id="rId4"/>
    <hyperlink ref="H44" r:id="rId5"/>
    <hyperlink ref="I44" r:id="rId6"/>
    <hyperlink ref="H45" r:id="rId7"/>
    <hyperlink ref="I45" r:id="rId8"/>
    <hyperlink ref="H46" r:id="rId9"/>
    <hyperlink ref="I46" r:id="rId10"/>
    <hyperlink ref="H47" r:id="rId11"/>
    <hyperlink ref="I47" r:id="rId12"/>
    <hyperlink ref="H13" r:id="rId13"/>
    <hyperlink ref="I13" r:id="rId14"/>
    <hyperlink ref="H15" r:id="rId15"/>
    <hyperlink ref="I15" r:id="rId16"/>
    <hyperlink ref="H17" r:id="rId17"/>
    <hyperlink ref="I17" r:id="rId18"/>
    <hyperlink ref="H20" r:id="rId19"/>
    <hyperlink ref="I20" r:id="rId20"/>
    <hyperlink ref="H50" r:id="rId21"/>
    <hyperlink ref="I50" r:id="rId22"/>
    <hyperlink ref="H51" r:id="rId23"/>
    <hyperlink ref="I51" r:id="rId24"/>
    <hyperlink ref="H52" r:id="rId25"/>
    <hyperlink ref="I52" r:id="rId26"/>
    <hyperlink ref="H53" r:id="rId27"/>
    <hyperlink ref="I53" r:id="rId28"/>
    <hyperlink ref="H54" r:id="rId29"/>
    <hyperlink ref="I54" r:id="rId30"/>
    <hyperlink ref="H55" r:id="rId31"/>
    <hyperlink ref="I55" r:id="rId32"/>
    <hyperlink ref="H56" r:id="rId33"/>
    <hyperlink ref="I56" r:id="rId34"/>
    <hyperlink ref="H57" r:id="rId35"/>
    <hyperlink ref="I57" r:id="rId36"/>
    <hyperlink ref="H58" r:id="rId37"/>
    <hyperlink ref="I58" r:id="rId38"/>
    <hyperlink ref="H59" r:id="rId39"/>
    <hyperlink ref="I59" r:id="rId40"/>
    <hyperlink ref="H60" r:id="rId41"/>
    <hyperlink ref="I60" r:id="rId42"/>
    <hyperlink ref="H16" r:id="rId43"/>
    <hyperlink ref="I16" r:id="rId44"/>
    <hyperlink ref="H18" r:id="rId45"/>
    <hyperlink ref="I18" r:id="rId46"/>
    <hyperlink ref="H19" r:id="rId47"/>
    <hyperlink ref="I19" r:id="rId48"/>
    <hyperlink ref="H22" r:id="rId49"/>
    <hyperlink ref="I22" r:id="rId50"/>
    <hyperlink ref="H23" r:id="rId51"/>
    <hyperlink ref="I23" r:id="rId52"/>
    <hyperlink ref="H24" r:id="rId53"/>
    <hyperlink ref="I24" r:id="rId54"/>
    <hyperlink ref="H61" r:id="rId55"/>
    <hyperlink ref="I61" r:id="rId56"/>
    <hyperlink ref="H62" r:id="rId57"/>
    <hyperlink ref="I62" r:id="rId58"/>
    <hyperlink ref="H63" r:id="rId59"/>
    <hyperlink ref="I63" r:id="rId60"/>
    <hyperlink ref="H25" r:id="rId61"/>
    <hyperlink ref="H26" r:id="rId62"/>
    <hyperlink ref="H27" r:id="rId63"/>
    <hyperlink ref="H28" r:id="rId64"/>
    <hyperlink ref="H29" r:id="rId65"/>
    <hyperlink ref="H30" r:id="rId66"/>
    <hyperlink ref="H31" r:id="rId67"/>
    <hyperlink ref="H32" r:id="rId68"/>
    <hyperlink ref="H33" r:id="rId69"/>
    <hyperlink ref="H34" r:id="rId70"/>
    <hyperlink ref="H35" r:id="rId71"/>
    <hyperlink ref="I25" r:id="rId72"/>
    <hyperlink ref="I26" r:id="rId73"/>
    <hyperlink ref="I27" r:id="rId74"/>
    <hyperlink ref="I28" r:id="rId75"/>
    <hyperlink ref="I29" r:id="rId76"/>
    <hyperlink ref="I30" r:id="rId77"/>
    <hyperlink ref="I31" r:id="rId78"/>
    <hyperlink ref="I32" r:id="rId79"/>
    <hyperlink ref="I33" r:id="rId80"/>
    <hyperlink ref="I34" r:id="rId81"/>
    <hyperlink ref="I35" r:id="rId82"/>
    <hyperlink ref="H65" r:id="rId83"/>
    <hyperlink ref="I65" r:id="rId84"/>
    <hyperlink ref="H40" r:id="rId85"/>
    <hyperlink ref="I40" r:id="rId86"/>
    <hyperlink ref="H36" r:id="rId87"/>
    <hyperlink ref="I36" r:id="rId88"/>
    <hyperlink ref="H66" r:id="rId89"/>
    <hyperlink ref="I66" r:id="rId90"/>
    <hyperlink ref="H37" r:id="rId91"/>
    <hyperlink ref="I37" r:id="rId92"/>
    <hyperlink ref="H38" r:id="rId93"/>
    <hyperlink ref="I38" r:id="rId94"/>
    <hyperlink ref="H39" r:id="rId95"/>
    <hyperlink ref="I39" r:id="rId96"/>
    <hyperlink ref="H68" r:id="rId97"/>
    <hyperlink ref="H69" r:id="rId98"/>
    <hyperlink ref="I69" r:id="rId99"/>
    <hyperlink ref="H70" r:id="rId100"/>
    <hyperlink ref="H71" r:id="rId101"/>
    <hyperlink ref="I70" r:id="rId102"/>
    <hyperlink ref="I71" r:id="rId103"/>
    <hyperlink ref="H72" r:id="rId104"/>
    <hyperlink ref="I72" r:id="rId105"/>
    <hyperlink ref="H21" r:id="rId106"/>
    <hyperlink ref="I21" r:id="rId107"/>
    <hyperlink ref="H73" r:id="rId108"/>
    <hyperlink ref="I73" r:id="rId109"/>
    <hyperlink ref="H74" r:id="rId110"/>
    <hyperlink ref="I74" r:id="rId111"/>
    <hyperlink ref="H75" r:id="rId112"/>
    <hyperlink ref="I75" r:id="rId113"/>
    <hyperlink ref="H14" r:id="rId114"/>
    <hyperlink ref="I14" r:id="rId115"/>
    <hyperlink ref="H76" r:id="rId116"/>
    <hyperlink ref="I76" r:id="rId117"/>
    <hyperlink ref="H77" r:id="rId118"/>
    <hyperlink ref="I77" r:id="rId119"/>
    <hyperlink ref="H78" r:id="rId120"/>
    <hyperlink ref="I78" r:id="rId121"/>
  </hyperlinks>
  <pageMargins left="0.25" right="0.25" top="0.75" bottom="0.75" header="0.3" footer="0.3"/>
  <pageSetup paperSize="8" scale="11" orientation="portrait" r:id="rId12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4">
    <pageSetUpPr fitToPage="1"/>
  </sheetPr>
  <dimension ref="A1:AI32"/>
  <sheetViews>
    <sheetView view="pageBreakPreview" topLeftCell="A23" zoomScale="70" zoomScaleNormal="70" zoomScaleSheetLayoutView="70" workbookViewId="0">
      <selection activeCell="G28" sqref="G28"/>
    </sheetView>
  </sheetViews>
  <sheetFormatPr defaultColWidth="9.109375" defaultRowHeight="21"/>
  <cols>
    <col min="1" max="1" width="10.109375" style="128" customWidth="1"/>
    <col min="2" max="2" width="23.6640625" style="128" hidden="1" customWidth="1"/>
    <col min="3" max="3" width="42.33203125" style="128" customWidth="1"/>
    <col min="4" max="4" width="23.109375" style="128" customWidth="1"/>
    <col min="5" max="5" width="23.5546875" style="128" hidden="1" customWidth="1"/>
    <col min="6" max="6" width="27.33203125" style="128" customWidth="1"/>
    <col min="7" max="7" width="28" style="128" customWidth="1"/>
    <col min="8" max="8" width="50.109375" style="128" customWidth="1"/>
    <col min="9" max="9" width="23.33203125" style="128" customWidth="1"/>
    <col min="10" max="10" width="70.109375" style="128" customWidth="1"/>
    <col min="11" max="11" width="54.109375" style="128" hidden="1" customWidth="1"/>
    <col min="12" max="12" width="23.44140625" style="127" hidden="1" customWidth="1"/>
    <col min="13" max="13" width="20.44140625" style="128" hidden="1" customWidth="1"/>
    <col min="14" max="14" width="23.109375" style="128" hidden="1" customWidth="1"/>
    <col min="15" max="15" width="28" style="128" hidden="1" customWidth="1"/>
    <col min="16" max="16" width="21.109375" style="128" hidden="1" customWidth="1"/>
    <col min="17" max="18" width="24.44140625" style="128" hidden="1" customWidth="1"/>
    <col min="19" max="19" width="21.33203125" style="128" hidden="1" customWidth="1"/>
    <col min="20" max="20" width="30.5546875" style="127" hidden="1" customWidth="1"/>
    <col min="21" max="21" width="27" style="127" hidden="1" customWidth="1"/>
    <col min="22" max="22" width="22.33203125" style="127" hidden="1" customWidth="1"/>
    <col min="23" max="23" width="27.109375" style="127" hidden="1" customWidth="1"/>
    <col min="24" max="25" width="26.33203125" style="127" hidden="1" customWidth="1"/>
    <col min="26" max="27" width="31.33203125" style="128" hidden="1" customWidth="1"/>
    <col min="28" max="28" width="53" style="128" hidden="1" customWidth="1"/>
    <col min="29" max="29" width="13.6640625" style="128" hidden="1" customWidth="1"/>
    <col min="30" max="30" width="21" style="128" hidden="1" customWidth="1"/>
    <col min="31" max="31" width="20.5546875" style="128" bestFit="1" customWidth="1"/>
    <col min="32" max="32" width="21.33203125" style="128" hidden="1" customWidth="1"/>
    <col min="33" max="33" width="12.44140625" style="128" hidden="1" customWidth="1"/>
    <col min="34" max="34" width="9.109375" style="128"/>
    <col min="35" max="35" width="20.5546875" style="128" bestFit="1" customWidth="1"/>
    <col min="36" max="16384" width="9.109375" style="128"/>
  </cols>
  <sheetData>
    <row r="1" spans="1:35" s="126" customFormat="1" ht="29.4">
      <c r="A1" s="348"/>
      <c r="B1" s="348"/>
      <c r="C1" s="348"/>
      <c r="D1" s="130"/>
      <c r="E1" s="142"/>
      <c r="F1" s="142"/>
      <c r="G1" s="142"/>
      <c r="H1" s="129"/>
      <c r="L1" s="129"/>
      <c r="T1" s="129"/>
      <c r="U1" s="129"/>
      <c r="V1" s="129"/>
      <c r="W1" s="129"/>
      <c r="X1" s="129"/>
      <c r="Y1" s="129"/>
    </row>
    <row r="2" spans="1:35" s="126" customFormat="1" ht="29.4">
      <c r="C2" s="199" t="s">
        <v>310</v>
      </c>
      <c r="D2" s="142"/>
      <c r="E2" s="142"/>
      <c r="F2" s="142"/>
      <c r="G2" s="142"/>
      <c r="H2" s="129"/>
      <c r="L2" s="129"/>
      <c r="T2" s="129"/>
      <c r="U2" s="129"/>
      <c r="V2" s="129"/>
      <c r="W2" s="129"/>
      <c r="X2" s="129"/>
      <c r="Y2" s="129"/>
    </row>
    <row r="3" spans="1:35" s="126" customFormat="1" ht="29.4">
      <c r="A3" s="201" t="s">
        <v>308</v>
      </c>
      <c r="B3" s="201"/>
      <c r="C3" s="202" t="s">
        <v>220</v>
      </c>
      <c r="D3" s="142"/>
      <c r="E3" s="142"/>
      <c r="F3" s="142"/>
      <c r="G3" s="142"/>
      <c r="H3" s="129"/>
      <c r="L3" s="129"/>
      <c r="T3" s="129"/>
      <c r="U3" s="129"/>
      <c r="V3" s="129"/>
      <c r="W3" s="129"/>
      <c r="X3" s="129"/>
      <c r="Y3" s="129"/>
    </row>
    <row r="4" spans="1:35" s="126" customFormat="1" ht="29.4">
      <c r="A4" s="201" t="s">
        <v>309</v>
      </c>
      <c r="B4" s="201"/>
      <c r="C4" s="202" t="s">
        <v>229</v>
      </c>
      <c r="D4" s="142"/>
      <c r="E4" s="142"/>
      <c r="F4" s="142"/>
      <c r="G4" s="142"/>
      <c r="H4" s="129"/>
      <c r="L4" s="129"/>
      <c r="T4" s="129"/>
      <c r="U4" s="129"/>
      <c r="V4" s="129"/>
      <c r="W4" s="129"/>
      <c r="X4" s="129"/>
      <c r="Y4" s="129"/>
    </row>
    <row r="5" spans="1:35" s="126" customFormat="1" ht="29.4">
      <c r="A5" s="201" t="s">
        <v>489</v>
      </c>
      <c r="B5" s="201"/>
      <c r="C5" s="202" t="s">
        <v>490</v>
      </c>
      <c r="D5" s="142"/>
      <c r="E5" s="142"/>
      <c r="F5" s="142"/>
      <c r="G5" s="142"/>
      <c r="H5" s="129"/>
      <c r="L5" s="129"/>
      <c r="T5" s="129"/>
      <c r="U5" s="129"/>
      <c r="V5" s="129"/>
      <c r="W5" s="129"/>
      <c r="X5" s="129"/>
      <c r="Y5" s="129"/>
    </row>
    <row r="6" spans="1:35" s="126" customFormat="1" ht="29.4">
      <c r="A6" s="201" t="s">
        <v>511</v>
      </c>
      <c r="B6" s="201"/>
      <c r="C6" s="202" t="s">
        <v>512</v>
      </c>
      <c r="D6" s="142"/>
      <c r="E6" s="142"/>
      <c r="F6" s="142"/>
      <c r="G6" s="262"/>
      <c r="H6" s="263"/>
      <c r="L6" s="129"/>
      <c r="T6" s="129"/>
      <c r="U6" s="129"/>
      <c r="V6" s="129"/>
      <c r="W6" s="129"/>
      <c r="X6" s="129"/>
      <c r="Y6" s="129"/>
    </row>
    <row r="7" spans="1:35" s="126" customFormat="1" ht="29.4">
      <c r="A7" s="201" t="s">
        <v>245</v>
      </c>
      <c r="B7" s="201"/>
      <c r="C7" s="202" t="s">
        <v>649</v>
      </c>
      <c r="D7" s="142"/>
      <c r="E7" s="142"/>
      <c r="F7" s="142"/>
      <c r="G7" s="262"/>
      <c r="H7" s="263"/>
      <c r="L7" s="129"/>
      <c r="T7" s="129"/>
      <c r="U7" s="129"/>
      <c r="V7" s="129"/>
      <c r="W7" s="129"/>
      <c r="X7" s="129"/>
      <c r="Y7" s="129"/>
    </row>
    <row r="8" spans="1:35" s="126" customFormat="1" ht="30" thickBot="1">
      <c r="A8" s="129" t="s">
        <v>313</v>
      </c>
      <c r="B8" s="150"/>
      <c r="C8" s="154" t="s">
        <v>264</v>
      </c>
      <c r="D8" s="142"/>
      <c r="E8" s="142"/>
      <c r="F8" s="142"/>
      <c r="G8" s="142"/>
      <c r="H8" s="129"/>
      <c r="L8" s="129"/>
      <c r="T8" s="129"/>
      <c r="U8" s="129"/>
      <c r="V8" s="129"/>
      <c r="W8" s="129"/>
      <c r="X8" s="129"/>
      <c r="Y8" s="129"/>
    </row>
    <row r="9" spans="1:35" s="126" customFormat="1" ht="29.4">
      <c r="A9" s="349" t="s">
        <v>265</v>
      </c>
      <c r="B9" s="350"/>
      <c r="C9" s="350"/>
      <c r="D9" s="350"/>
      <c r="E9" s="350"/>
      <c r="F9" s="350"/>
      <c r="G9" s="350"/>
      <c r="H9" s="350"/>
      <c r="I9" s="350"/>
      <c r="J9" s="351"/>
      <c r="K9" s="352" t="s">
        <v>266</v>
      </c>
      <c r="L9" s="353"/>
      <c r="M9" s="353"/>
      <c r="N9" s="353"/>
      <c r="O9" s="353"/>
      <c r="P9" s="353"/>
      <c r="Q9" s="353"/>
      <c r="R9" s="353"/>
      <c r="S9" s="353"/>
      <c r="T9" s="353"/>
      <c r="U9" s="353"/>
      <c r="V9" s="353"/>
      <c r="W9" s="353"/>
      <c r="X9" s="353"/>
      <c r="Y9" s="353"/>
      <c r="Z9" s="353"/>
      <c r="AA9" s="353"/>
      <c r="AB9" s="354"/>
    </row>
    <row r="10" spans="1:35" s="148" customFormat="1" ht="69.75" customHeight="1">
      <c r="A10" s="355" t="s">
        <v>307</v>
      </c>
      <c r="B10" s="340" t="s">
        <v>306</v>
      </c>
      <c r="C10" s="340" t="s">
        <v>500</v>
      </c>
      <c r="D10" s="340" t="s">
        <v>510</v>
      </c>
      <c r="E10" s="340" t="s">
        <v>221</v>
      </c>
      <c r="F10" s="340" t="s">
        <v>541</v>
      </c>
      <c r="G10" s="340" t="s">
        <v>237</v>
      </c>
      <c r="H10" s="340" t="s">
        <v>713</v>
      </c>
      <c r="I10" s="341" t="s">
        <v>230</v>
      </c>
      <c r="J10" s="342"/>
      <c r="K10" s="345" t="s">
        <v>233</v>
      </c>
      <c r="L10" s="339" t="s">
        <v>240</v>
      </c>
      <c r="M10" s="339" t="s">
        <v>235</v>
      </c>
      <c r="N10" s="339" t="s">
        <v>231</v>
      </c>
      <c r="O10" s="339"/>
      <c r="P10" s="339" t="s">
        <v>232</v>
      </c>
      <c r="Q10" s="339" t="s">
        <v>236</v>
      </c>
      <c r="R10" s="339" t="s">
        <v>257</v>
      </c>
      <c r="S10" s="339" t="s">
        <v>241</v>
      </c>
      <c r="T10" s="339" t="s">
        <v>224</v>
      </c>
      <c r="U10" s="339" t="s">
        <v>225</v>
      </c>
      <c r="V10" s="339" t="s">
        <v>226</v>
      </c>
      <c r="W10" s="339" t="s">
        <v>227</v>
      </c>
      <c r="X10" s="339" t="s">
        <v>223</v>
      </c>
      <c r="Y10" s="339" t="s">
        <v>296</v>
      </c>
      <c r="Z10" s="339"/>
      <c r="AA10" s="339" t="s">
        <v>297</v>
      </c>
      <c r="AB10" s="356"/>
    </row>
    <row r="11" spans="1:35" s="149" customFormat="1" ht="19.5" customHeight="1">
      <c r="A11" s="355"/>
      <c r="B11" s="340"/>
      <c r="C11" s="340"/>
      <c r="D11" s="340"/>
      <c r="E11" s="340"/>
      <c r="F11" s="340"/>
      <c r="G11" s="340"/>
      <c r="H11" s="340"/>
      <c r="I11" s="343"/>
      <c r="J11" s="344"/>
      <c r="K11" s="345"/>
      <c r="L11" s="339"/>
      <c r="M11" s="339"/>
      <c r="N11" s="187" t="s">
        <v>238</v>
      </c>
      <c r="O11" s="187" t="s">
        <v>239</v>
      </c>
      <c r="P11" s="339"/>
      <c r="Q11" s="339"/>
      <c r="R11" s="339"/>
      <c r="S11" s="339"/>
      <c r="T11" s="339"/>
      <c r="U11" s="339"/>
      <c r="V11" s="339"/>
      <c r="W11" s="339"/>
      <c r="X11" s="339"/>
      <c r="Y11" s="187" t="s">
        <v>295</v>
      </c>
      <c r="Z11" s="187" t="s">
        <v>298</v>
      </c>
      <c r="AA11" s="187" t="s">
        <v>295</v>
      </c>
      <c r="AB11" s="192" t="s">
        <v>298</v>
      </c>
      <c r="AC11" s="197" t="s">
        <v>311</v>
      </c>
      <c r="AD11" s="149" t="s">
        <v>312</v>
      </c>
    </row>
    <row r="12" spans="1:35" s="149" customFormat="1" ht="21" customHeight="1">
      <c r="A12" s="188">
        <v>1</v>
      </c>
      <c r="B12" s="189">
        <v>2</v>
      </c>
      <c r="C12" s="189">
        <v>2</v>
      </c>
      <c r="D12" s="189">
        <v>3</v>
      </c>
      <c r="E12" s="189">
        <v>5</v>
      </c>
      <c r="F12" s="189">
        <v>4</v>
      </c>
      <c r="G12" s="189">
        <v>5</v>
      </c>
      <c r="H12" s="189">
        <v>6</v>
      </c>
      <c r="I12" s="346">
        <v>5</v>
      </c>
      <c r="J12" s="347"/>
      <c r="K12" s="188">
        <v>10</v>
      </c>
      <c r="L12" s="189">
        <v>11</v>
      </c>
      <c r="M12" s="189">
        <v>12</v>
      </c>
      <c r="N12" s="189">
        <v>13</v>
      </c>
      <c r="O12" s="189">
        <v>14</v>
      </c>
      <c r="P12" s="189">
        <v>15</v>
      </c>
      <c r="Q12" s="189">
        <v>16</v>
      </c>
      <c r="R12" s="189">
        <v>17</v>
      </c>
      <c r="S12" s="189">
        <v>18</v>
      </c>
      <c r="T12" s="189">
        <v>19</v>
      </c>
      <c r="U12" s="189">
        <v>20</v>
      </c>
      <c r="V12" s="189">
        <v>21</v>
      </c>
      <c r="W12" s="189">
        <v>22</v>
      </c>
      <c r="X12" s="189">
        <v>23</v>
      </c>
      <c r="Y12" s="189">
        <v>24</v>
      </c>
      <c r="Z12" s="189">
        <v>25</v>
      </c>
      <c r="AA12" s="189">
        <v>26</v>
      </c>
      <c r="AB12" s="190">
        <v>27</v>
      </c>
      <c r="AF12" s="149" t="s">
        <v>614</v>
      </c>
      <c r="AG12" s="149" t="s">
        <v>615</v>
      </c>
    </row>
    <row r="13" spans="1:35" s="293" customFormat="1" ht="60.75" customHeight="1">
      <c r="A13" s="152">
        <v>1</v>
      </c>
      <c r="B13" s="283" t="e">
        <f>#REF!</f>
        <v>#REF!</v>
      </c>
      <c r="C13" s="145" t="s">
        <v>314</v>
      </c>
      <c r="D13" s="295" t="s">
        <v>712</v>
      </c>
      <c r="E13" s="143" t="s">
        <v>222</v>
      </c>
      <c r="F13" s="259" t="s">
        <v>711</v>
      </c>
      <c r="G13" s="259">
        <v>45243</v>
      </c>
      <c r="H13" s="296" t="s">
        <v>714</v>
      </c>
      <c r="I13" s="138" t="str">
        <f>ОКВЭД!C7</f>
        <v>15.84</v>
      </c>
      <c r="J13" s="191" t="s">
        <v>289</v>
      </c>
      <c r="K13" s="284"/>
      <c r="L13" s="285" t="e">
        <f>#REF!</f>
        <v>#REF!</v>
      </c>
      <c r="M13" s="286" t="s">
        <v>58</v>
      </c>
      <c r="N13" s="287">
        <v>12.610200000000001</v>
      </c>
      <c r="O13" s="287">
        <v>0.92149999999999999</v>
      </c>
      <c r="P13" s="285">
        <v>112468.00000000001</v>
      </c>
      <c r="Q13" s="285">
        <f>P13/N13</f>
        <v>8918.8117555629578</v>
      </c>
      <c r="R13" s="288">
        <v>9.8999999999999994E-5</v>
      </c>
      <c r="S13" s="289">
        <v>2014</v>
      </c>
      <c r="T13" s="285">
        <v>171970.82616532643</v>
      </c>
      <c r="U13" s="285">
        <v>752653.93574606266</v>
      </c>
      <c r="V13" s="285">
        <v>118083.21834705237</v>
      </c>
      <c r="W13" s="290">
        <v>37100.184373131357</v>
      </c>
      <c r="X13" s="285">
        <v>3345</v>
      </c>
      <c r="Y13" s="285" t="e">
        <f>#REF!</f>
        <v>#REF!</v>
      </c>
      <c r="Z13" s="291">
        <v>21553.012887014997</v>
      </c>
      <c r="AA13" s="285" t="e">
        <f>#REF!</f>
        <v>#REF!</v>
      </c>
      <c r="AB13" s="292">
        <v>507.56054</v>
      </c>
      <c r="AC13" s="293">
        <f t="shared" ref="AC13" si="0">T13*N13/1000</f>
        <v>2168.5865121099996</v>
      </c>
      <c r="AD13" s="294">
        <f t="shared" ref="AD13" si="1">U13*N13/1000</f>
        <v>9491.1166605450017</v>
      </c>
      <c r="AF13" s="281">
        <v>42964</v>
      </c>
      <c r="AG13" s="282">
        <v>9</v>
      </c>
      <c r="AI13" s="280"/>
    </row>
    <row r="14" spans="1:35" s="278" customFormat="1" ht="55.5" customHeight="1">
      <c r="A14" s="265">
        <v>2</v>
      </c>
      <c r="B14" s="277"/>
      <c r="C14" s="260" t="s">
        <v>531</v>
      </c>
      <c r="D14" s="295" t="s">
        <v>712</v>
      </c>
      <c r="E14" s="24"/>
      <c r="F14" s="259" t="s">
        <v>711</v>
      </c>
      <c r="G14" s="259">
        <f>G13</f>
        <v>45243</v>
      </c>
      <c r="H14" s="257" t="s">
        <v>715</v>
      </c>
      <c r="I14" s="255" t="s">
        <v>532</v>
      </c>
      <c r="J14" s="191" t="s">
        <v>533</v>
      </c>
      <c r="L14" s="279"/>
      <c r="T14" s="279"/>
      <c r="U14" s="279"/>
      <c r="V14" s="279"/>
      <c r="W14" s="279"/>
      <c r="X14" s="279"/>
      <c r="Y14" s="279"/>
      <c r="AE14" s="280"/>
      <c r="AF14" s="281"/>
      <c r="AG14" s="282"/>
    </row>
    <row r="15" spans="1:35" s="278" customFormat="1" ht="54.75" customHeight="1">
      <c r="A15" s="152">
        <v>3</v>
      </c>
      <c r="B15" s="277"/>
      <c r="C15" s="260" t="s">
        <v>536</v>
      </c>
      <c r="D15" s="295" t="s">
        <v>712</v>
      </c>
      <c r="E15" s="24"/>
      <c r="F15" s="259" t="s">
        <v>711</v>
      </c>
      <c r="G15" s="259">
        <v>43643</v>
      </c>
      <c r="H15" s="257" t="s">
        <v>716</v>
      </c>
      <c r="I15" s="255" t="s">
        <v>538</v>
      </c>
      <c r="J15" s="191" t="s">
        <v>537</v>
      </c>
      <c r="L15" s="279"/>
      <c r="T15" s="279"/>
      <c r="U15" s="279"/>
      <c r="V15" s="279"/>
      <c r="W15" s="279"/>
      <c r="X15" s="279"/>
      <c r="Y15" s="279"/>
      <c r="AE15" s="280"/>
      <c r="AF15" s="281"/>
      <c r="AG15" s="282"/>
    </row>
    <row r="16" spans="1:35" s="278" customFormat="1" ht="124.5" customHeight="1">
      <c r="A16" s="265">
        <v>4</v>
      </c>
      <c r="B16" s="277"/>
      <c r="C16" s="145" t="s">
        <v>567</v>
      </c>
      <c r="D16" s="295" t="s">
        <v>712</v>
      </c>
      <c r="E16" s="24"/>
      <c r="F16" s="259" t="s">
        <v>711</v>
      </c>
      <c r="G16" s="259">
        <f t="shared" ref="G16:G17" si="2">G15</f>
        <v>43643</v>
      </c>
      <c r="H16" s="257" t="s">
        <v>717</v>
      </c>
      <c r="I16" s="255" t="s">
        <v>127</v>
      </c>
      <c r="J16" s="191" t="s">
        <v>564</v>
      </c>
      <c r="L16" s="279"/>
      <c r="T16" s="279"/>
      <c r="U16" s="279"/>
      <c r="V16" s="279"/>
      <c r="W16" s="279"/>
      <c r="X16" s="279"/>
      <c r="Y16" s="279"/>
      <c r="AE16" s="280"/>
      <c r="AF16" s="281"/>
      <c r="AG16" s="282"/>
    </row>
    <row r="17" spans="1:33" s="278" customFormat="1" ht="134.4">
      <c r="A17" s="152">
        <v>5</v>
      </c>
      <c r="B17" s="277"/>
      <c r="C17" s="145" t="s">
        <v>602</v>
      </c>
      <c r="D17" s="295" t="s">
        <v>712</v>
      </c>
      <c r="E17" s="24"/>
      <c r="F17" s="259" t="s">
        <v>711</v>
      </c>
      <c r="G17" s="259">
        <f t="shared" si="2"/>
        <v>43643</v>
      </c>
      <c r="H17" s="257" t="s">
        <v>718</v>
      </c>
      <c r="I17" s="255" t="s">
        <v>122</v>
      </c>
      <c r="J17" s="23" t="s">
        <v>290</v>
      </c>
      <c r="L17" s="279"/>
      <c r="T17" s="279"/>
      <c r="U17" s="279"/>
      <c r="V17" s="279"/>
      <c r="W17" s="279"/>
      <c r="X17" s="279"/>
      <c r="Y17" s="279"/>
      <c r="AE17" s="280"/>
      <c r="AF17" s="281"/>
      <c r="AG17" s="282"/>
    </row>
    <row r="18" spans="1:33" ht="134.4">
      <c r="A18" s="265">
        <v>6</v>
      </c>
      <c r="C18" s="145" t="s">
        <v>823</v>
      </c>
      <c r="D18" s="295" t="s">
        <v>838</v>
      </c>
      <c r="F18" s="259" t="s">
        <v>839</v>
      </c>
      <c r="G18" s="259">
        <f>G14</f>
        <v>45243</v>
      </c>
      <c r="H18" s="257" t="s">
        <v>841</v>
      </c>
      <c r="I18" s="255" t="s">
        <v>746</v>
      </c>
      <c r="J18" s="23" t="s">
        <v>747</v>
      </c>
    </row>
    <row r="19" spans="1:33" ht="134.4">
      <c r="A19" s="152">
        <v>7</v>
      </c>
      <c r="C19" s="145" t="s">
        <v>824</v>
      </c>
      <c r="D19" s="295" t="s">
        <v>838</v>
      </c>
      <c r="F19" s="259" t="s">
        <v>839</v>
      </c>
      <c r="G19" s="259">
        <f>G18</f>
        <v>45243</v>
      </c>
      <c r="H19" s="257" t="s">
        <v>842</v>
      </c>
      <c r="I19" s="255" t="s">
        <v>856</v>
      </c>
      <c r="J19" s="23" t="s">
        <v>857</v>
      </c>
    </row>
    <row r="20" spans="1:33" ht="134.4">
      <c r="A20" s="265">
        <v>8</v>
      </c>
      <c r="C20" s="145" t="s">
        <v>825</v>
      </c>
      <c r="D20" s="295" t="s">
        <v>838</v>
      </c>
      <c r="F20" s="259" t="s">
        <v>839</v>
      </c>
      <c r="G20" s="259">
        <f t="shared" ref="G20:G27" si="3">G19</f>
        <v>45243</v>
      </c>
      <c r="H20" s="257" t="s">
        <v>843</v>
      </c>
      <c r="I20" s="255" t="s">
        <v>746</v>
      </c>
      <c r="J20" s="23" t="s">
        <v>747</v>
      </c>
    </row>
    <row r="21" spans="1:33" ht="134.4">
      <c r="A21" s="152">
        <v>9</v>
      </c>
      <c r="C21" s="145" t="s">
        <v>826</v>
      </c>
      <c r="D21" s="295" t="s">
        <v>838</v>
      </c>
      <c r="F21" s="259" t="s">
        <v>839</v>
      </c>
      <c r="G21" s="259">
        <f t="shared" si="3"/>
        <v>45243</v>
      </c>
      <c r="H21" s="257" t="s">
        <v>844</v>
      </c>
      <c r="I21" s="255" t="s">
        <v>746</v>
      </c>
      <c r="J21" s="23" t="s">
        <v>747</v>
      </c>
    </row>
    <row r="22" spans="1:33" ht="134.4">
      <c r="A22" s="265">
        <v>10</v>
      </c>
      <c r="C22" s="145" t="s">
        <v>827</v>
      </c>
      <c r="D22" s="295" t="s">
        <v>838</v>
      </c>
      <c r="F22" s="259" t="str">
        <f>F21</f>
        <v>918-РП от 27.12.2018</v>
      </c>
      <c r="G22" s="259">
        <f t="shared" si="3"/>
        <v>45243</v>
      </c>
      <c r="H22" s="274" t="s">
        <v>845</v>
      </c>
      <c r="I22" s="255" t="s">
        <v>858</v>
      </c>
      <c r="J22" s="23" t="s">
        <v>859</v>
      </c>
    </row>
    <row r="23" spans="1:33" ht="134.4">
      <c r="A23" s="152">
        <v>11</v>
      </c>
      <c r="C23" s="145" t="s">
        <v>828</v>
      </c>
      <c r="D23" s="295" t="s">
        <v>838</v>
      </c>
      <c r="F23" s="259" t="str">
        <f t="shared" ref="F23:F32" si="4">F22</f>
        <v>918-РП от 27.12.2018</v>
      </c>
      <c r="G23" s="259">
        <f t="shared" si="3"/>
        <v>45243</v>
      </c>
      <c r="H23" s="257" t="s">
        <v>846</v>
      </c>
      <c r="I23" s="255" t="s">
        <v>860</v>
      </c>
      <c r="J23" s="23" t="s">
        <v>861</v>
      </c>
    </row>
    <row r="24" spans="1:33" ht="134.4">
      <c r="A24" s="265">
        <v>12</v>
      </c>
      <c r="C24" s="145" t="s">
        <v>829</v>
      </c>
      <c r="D24" s="295" t="s">
        <v>838</v>
      </c>
      <c r="F24" s="259" t="str">
        <f t="shared" si="4"/>
        <v>918-РП от 27.12.2018</v>
      </c>
      <c r="G24" s="259">
        <f t="shared" si="3"/>
        <v>45243</v>
      </c>
      <c r="H24" s="257" t="s">
        <v>847</v>
      </c>
      <c r="I24" s="255" t="s">
        <v>668</v>
      </c>
      <c r="J24" s="23" t="s">
        <v>862</v>
      </c>
    </row>
    <row r="25" spans="1:33" ht="134.4">
      <c r="A25" s="152">
        <v>13</v>
      </c>
      <c r="C25" s="145" t="s">
        <v>830</v>
      </c>
      <c r="D25" s="295" t="s">
        <v>838</v>
      </c>
      <c r="F25" s="259" t="str">
        <f t="shared" si="4"/>
        <v>918-РП от 27.12.2018</v>
      </c>
      <c r="G25" s="259">
        <f t="shared" si="3"/>
        <v>45243</v>
      </c>
      <c r="H25" s="257" t="s">
        <v>848</v>
      </c>
      <c r="I25" s="255" t="s">
        <v>746</v>
      </c>
      <c r="J25" s="23" t="s">
        <v>747</v>
      </c>
    </row>
    <row r="26" spans="1:33" ht="134.4">
      <c r="A26" s="265">
        <v>14</v>
      </c>
      <c r="C26" s="145" t="s">
        <v>831</v>
      </c>
      <c r="D26" s="295" t="s">
        <v>838</v>
      </c>
      <c r="F26" s="259" t="str">
        <f t="shared" si="4"/>
        <v>918-РП от 27.12.2018</v>
      </c>
      <c r="G26" s="259">
        <f t="shared" si="3"/>
        <v>45243</v>
      </c>
      <c r="H26" s="257" t="s">
        <v>849</v>
      </c>
      <c r="I26" s="255" t="s">
        <v>746</v>
      </c>
      <c r="J26" s="23" t="s">
        <v>747</v>
      </c>
    </row>
    <row r="27" spans="1:33" ht="134.4">
      <c r="A27" s="152">
        <v>15</v>
      </c>
      <c r="C27" s="145" t="s">
        <v>832</v>
      </c>
      <c r="D27" s="295" t="s">
        <v>838</v>
      </c>
      <c r="F27" s="259" t="str">
        <f t="shared" si="4"/>
        <v>918-РП от 27.12.2018</v>
      </c>
      <c r="G27" s="259">
        <f t="shared" si="3"/>
        <v>45243</v>
      </c>
      <c r="H27" s="257" t="s">
        <v>850</v>
      </c>
      <c r="I27" s="255" t="s">
        <v>863</v>
      </c>
      <c r="J27" s="23" t="s">
        <v>864</v>
      </c>
    </row>
    <row r="28" spans="1:33" ht="134.4">
      <c r="A28" s="265">
        <v>16</v>
      </c>
      <c r="C28" s="145" t="s">
        <v>833</v>
      </c>
      <c r="D28" s="295" t="s">
        <v>838</v>
      </c>
      <c r="E28" s="145"/>
      <c r="F28" s="259" t="str">
        <f t="shared" si="4"/>
        <v>918-РП от 27.12.2018</v>
      </c>
      <c r="G28" s="259">
        <f>G15</f>
        <v>43643</v>
      </c>
      <c r="H28" s="257" t="s">
        <v>851</v>
      </c>
      <c r="I28" s="255" t="s">
        <v>865</v>
      </c>
      <c r="J28" s="23" t="s">
        <v>866</v>
      </c>
    </row>
    <row r="29" spans="1:33" ht="134.4">
      <c r="A29" s="152">
        <v>17</v>
      </c>
      <c r="C29" s="145" t="s">
        <v>834</v>
      </c>
      <c r="D29" s="295" t="s">
        <v>838</v>
      </c>
      <c r="E29" s="145"/>
      <c r="F29" s="259" t="str">
        <f t="shared" si="4"/>
        <v>918-РП от 27.12.2018</v>
      </c>
      <c r="G29" s="259">
        <f>G28</f>
        <v>43643</v>
      </c>
      <c r="H29" s="257" t="s">
        <v>852</v>
      </c>
      <c r="I29" s="255" t="s">
        <v>868</v>
      </c>
      <c r="J29" s="23" t="s">
        <v>867</v>
      </c>
    </row>
    <row r="30" spans="1:33" ht="134.4">
      <c r="A30" s="265">
        <v>18</v>
      </c>
      <c r="C30" s="145" t="s">
        <v>835</v>
      </c>
      <c r="D30" s="295" t="s">
        <v>838</v>
      </c>
      <c r="E30" s="145"/>
      <c r="F30" s="259" t="str">
        <f t="shared" si="4"/>
        <v>918-РП от 27.12.2018</v>
      </c>
      <c r="G30" s="259">
        <f>G29</f>
        <v>43643</v>
      </c>
      <c r="H30" s="257" t="s">
        <v>853</v>
      </c>
      <c r="I30" s="255" t="s">
        <v>746</v>
      </c>
      <c r="J30" s="23" t="s">
        <v>747</v>
      </c>
    </row>
    <row r="31" spans="1:33" ht="134.4">
      <c r="A31" s="152">
        <v>19</v>
      </c>
      <c r="C31" s="145" t="s">
        <v>836</v>
      </c>
      <c r="D31" s="295" t="s">
        <v>838</v>
      </c>
      <c r="E31" s="145"/>
      <c r="F31" s="259" t="str">
        <f t="shared" si="4"/>
        <v>918-РП от 27.12.2018</v>
      </c>
      <c r="G31" s="259">
        <f t="shared" ref="G31:G32" si="5">G30</f>
        <v>43643</v>
      </c>
      <c r="H31" s="257" t="s">
        <v>854</v>
      </c>
      <c r="I31" s="255" t="s">
        <v>746</v>
      </c>
      <c r="J31" s="23" t="s">
        <v>747</v>
      </c>
    </row>
    <row r="32" spans="1:33" ht="134.4">
      <c r="A32" s="265">
        <v>20</v>
      </c>
      <c r="C32" s="145" t="s">
        <v>837</v>
      </c>
      <c r="D32" s="295" t="s">
        <v>838</v>
      </c>
      <c r="E32" s="145"/>
      <c r="F32" s="259" t="str">
        <f t="shared" si="4"/>
        <v>918-РП от 27.12.2018</v>
      </c>
      <c r="G32" s="259">
        <f t="shared" si="5"/>
        <v>43643</v>
      </c>
      <c r="H32" s="257" t="s">
        <v>855</v>
      </c>
      <c r="I32" s="255" t="s">
        <v>746</v>
      </c>
      <c r="J32" s="23" t="s">
        <v>747</v>
      </c>
    </row>
  </sheetData>
  <autoFilter ref="A12:AF13">
    <filterColumn colId="8" showButton="0"/>
  </autoFilter>
  <mergeCells count="28">
    <mergeCell ref="I12:J12"/>
    <mergeCell ref="U10:U11"/>
    <mergeCell ref="V10:V11"/>
    <mergeCell ref="W10:W11"/>
    <mergeCell ref="Y10:Z10"/>
    <mergeCell ref="H10:H11"/>
    <mergeCell ref="S10:S11"/>
    <mergeCell ref="K10:K11"/>
    <mergeCell ref="L10:L11"/>
    <mergeCell ref="I10:J11"/>
    <mergeCell ref="R10:R11"/>
    <mergeCell ref="M10:M11"/>
    <mergeCell ref="A1:C1"/>
    <mergeCell ref="P10:P11"/>
    <mergeCell ref="Q10:Q11"/>
    <mergeCell ref="N10:O10"/>
    <mergeCell ref="K9:AB9"/>
    <mergeCell ref="X10:X11"/>
    <mergeCell ref="A10:A11"/>
    <mergeCell ref="B10:B11"/>
    <mergeCell ref="C10:C11"/>
    <mergeCell ref="D10:D11"/>
    <mergeCell ref="E10:E11"/>
    <mergeCell ref="F10:F11"/>
    <mergeCell ref="G10:G11"/>
    <mergeCell ref="A9:J9"/>
    <mergeCell ref="AA10:AB10"/>
    <mergeCell ref="T10:T11"/>
  </mergeCells>
  <hyperlinks>
    <hyperlink ref="H13" r:id="rId1"/>
    <hyperlink ref="H14" r:id="rId2"/>
    <hyperlink ref="H15" r:id="rId3"/>
    <hyperlink ref="H16" r:id="rId4"/>
    <hyperlink ref="H17" r:id="rId5"/>
    <hyperlink ref="H18" r:id="rId6"/>
    <hyperlink ref="H19" r:id="rId7"/>
    <hyperlink ref="H20" r:id="rId8"/>
    <hyperlink ref="H21" r:id="rId9"/>
    <hyperlink ref="H22" r:id="rId10"/>
    <hyperlink ref="H23" r:id="rId11"/>
    <hyperlink ref="H24" r:id="rId12"/>
    <hyperlink ref="H25" r:id="rId13"/>
    <hyperlink ref="H26" r:id="rId14"/>
    <hyperlink ref="H27" r:id="rId15"/>
    <hyperlink ref="H28" r:id="rId16"/>
    <hyperlink ref="H29" r:id="rId17"/>
    <hyperlink ref="H30" r:id="rId18"/>
    <hyperlink ref="H31" r:id="rId19"/>
    <hyperlink ref="H32" r:id="rId20"/>
  </hyperlinks>
  <pageMargins left="0.25" right="0.25" top="0.75" bottom="0.75" header="0.3" footer="0.3"/>
  <pageSetup paperSize="8" scale="25" orientation="portrait" r:id="rId2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2:K23"/>
  <sheetViews>
    <sheetView zoomScale="60" zoomScaleNormal="60" workbookViewId="0">
      <selection activeCell="B3" sqref="B3"/>
    </sheetView>
  </sheetViews>
  <sheetFormatPr defaultRowHeight="14.4"/>
  <cols>
    <col min="1" max="1" width="52.109375" customWidth="1"/>
    <col min="2" max="2" width="35.33203125" customWidth="1"/>
    <col min="3" max="3" width="27.88671875" customWidth="1"/>
    <col min="4" max="4" width="35.44140625" customWidth="1"/>
    <col min="5" max="5" width="32.6640625" customWidth="1"/>
    <col min="6" max="6" width="37.44140625" hidden="1" customWidth="1"/>
    <col min="9" max="9" width="15.6640625" hidden="1" customWidth="1"/>
    <col min="10" max="10" width="9.109375" hidden="1" customWidth="1"/>
    <col min="11" max="11" width="30" hidden="1" customWidth="1"/>
  </cols>
  <sheetData>
    <row r="2" spans="1:11" ht="21">
      <c r="A2" s="43" t="s">
        <v>616</v>
      </c>
      <c r="B2" s="317">
        <f>SUM(B3:B5)</f>
        <v>116</v>
      </c>
      <c r="C2" s="318" t="s">
        <v>617</v>
      </c>
      <c r="D2" s="318">
        <v>16</v>
      </c>
      <c r="E2" s="318"/>
    </row>
    <row r="3" spans="1:11" ht="21">
      <c r="A3" t="s">
        <v>618</v>
      </c>
      <c r="B3" s="317">
        <f>C11</f>
        <v>50</v>
      </c>
      <c r="C3" s="318"/>
      <c r="D3" s="318">
        <f>B2+D2</f>
        <v>132</v>
      </c>
      <c r="E3" s="318"/>
    </row>
    <row r="4" spans="1:11" ht="21">
      <c r="A4" t="s">
        <v>619</v>
      </c>
      <c r="B4" s="317">
        <f>D11</f>
        <v>38</v>
      </c>
      <c r="C4" s="318"/>
      <c r="D4" s="318"/>
      <c r="E4" s="318"/>
    </row>
    <row r="5" spans="1:11" ht="21">
      <c r="A5" t="s">
        <v>620</v>
      </c>
      <c r="B5" s="317">
        <f>E11</f>
        <v>28</v>
      </c>
      <c r="C5" s="318"/>
      <c r="D5" s="318"/>
      <c r="E5" s="318"/>
    </row>
    <row r="6" spans="1:11">
      <c r="B6" s="318"/>
      <c r="C6" s="318"/>
      <c r="D6" s="318"/>
      <c r="E6" s="318"/>
    </row>
    <row r="7" spans="1:11">
      <c r="A7" s="43" t="s">
        <v>621</v>
      </c>
      <c r="B7" s="318"/>
      <c r="C7" s="318"/>
      <c r="D7" s="318"/>
      <c r="E7" s="318"/>
    </row>
    <row r="8" spans="1:11">
      <c r="B8" s="318"/>
      <c r="C8" s="318"/>
      <c r="D8" s="318"/>
      <c r="E8" s="318"/>
    </row>
    <row r="9" spans="1:11">
      <c r="B9" s="318" t="s">
        <v>726</v>
      </c>
      <c r="C9" s="318" t="s">
        <v>727</v>
      </c>
      <c r="D9" s="318"/>
      <c r="E9" s="318"/>
    </row>
    <row r="10" spans="1:11" ht="46.8">
      <c r="A10" s="312"/>
      <c r="B10" s="314"/>
      <c r="C10" s="313" t="s">
        <v>622</v>
      </c>
      <c r="D10" s="314" t="s">
        <v>728</v>
      </c>
      <c r="E10" s="314" t="s">
        <v>729</v>
      </c>
      <c r="F10" s="312" t="s">
        <v>730</v>
      </c>
    </row>
    <row r="11" spans="1:11" ht="23.4">
      <c r="A11" s="312" t="s">
        <v>248</v>
      </c>
      <c r="B11" s="319">
        <v>116</v>
      </c>
      <c r="C11" s="319">
        <v>50</v>
      </c>
      <c r="D11" s="319">
        <v>38</v>
      </c>
      <c r="E11" s="319">
        <v>28</v>
      </c>
      <c r="F11" s="319">
        <v>1</v>
      </c>
      <c r="G11" s="320"/>
    </row>
    <row r="12" spans="1:11" ht="23.4" hidden="1">
      <c r="A12" s="312"/>
      <c r="B12" s="319" t="s">
        <v>617</v>
      </c>
      <c r="C12" s="319"/>
      <c r="D12" s="319"/>
      <c r="E12" s="319"/>
      <c r="F12" s="319"/>
      <c r="G12" s="320"/>
    </row>
    <row r="13" spans="1:11" ht="23.4" hidden="1">
      <c r="A13" s="312" t="s">
        <v>731</v>
      </c>
      <c r="B13" s="319">
        <v>19</v>
      </c>
      <c r="C13" s="319">
        <v>15</v>
      </c>
      <c r="D13" s="319">
        <v>18</v>
      </c>
      <c r="E13" s="319" t="s">
        <v>732</v>
      </c>
      <c r="F13" s="319" t="s">
        <v>732</v>
      </c>
      <c r="G13" s="320"/>
    </row>
    <row r="14" spans="1:11" ht="23.4" hidden="1">
      <c r="A14" s="312"/>
      <c r="B14" s="319" t="s">
        <v>617</v>
      </c>
      <c r="C14" s="319"/>
      <c r="D14" s="319"/>
      <c r="E14" s="319"/>
      <c r="F14" s="319"/>
      <c r="G14" s="320"/>
    </row>
    <row r="15" spans="1:11" ht="23.4">
      <c r="A15" s="312" t="s">
        <v>733</v>
      </c>
      <c r="B15" s="319" t="s">
        <v>1520</v>
      </c>
      <c r="C15" s="319" t="s">
        <v>1521</v>
      </c>
      <c r="D15" s="319" t="s">
        <v>1522</v>
      </c>
      <c r="E15" s="319" t="s">
        <v>1523</v>
      </c>
      <c r="F15" s="319" t="s">
        <v>737</v>
      </c>
      <c r="G15" s="320"/>
      <c r="I15">
        <f>30.9+51+6</f>
        <v>87.9</v>
      </c>
      <c r="K15" s="312" t="s">
        <v>736</v>
      </c>
    </row>
    <row r="16" spans="1:11" ht="23.4">
      <c r="A16" s="312" t="s">
        <v>734</v>
      </c>
      <c r="B16" s="319" t="s">
        <v>1524</v>
      </c>
      <c r="C16" s="319" t="s">
        <v>1525</v>
      </c>
      <c r="D16" s="319" t="s">
        <v>1526</v>
      </c>
      <c r="E16" s="319" t="s">
        <v>1527</v>
      </c>
      <c r="F16" s="319" t="s">
        <v>739</v>
      </c>
      <c r="G16" s="320"/>
      <c r="I16">
        <f>237.3+84.1+24.3</f>
        <v>345.7</v>
      </c>
      <c r="K16" s="312" t="s">
        <v>738</v>
      </c>
    </row>
    <row r="17" spans="1:11" ht="23.4">
      <c r="A17" s="312" t="s">
        <v>270</v>
      </c>
      <c r="B17" s="319" t="s">
        <v>1528</v>
      </c>
      <c r="C17" s="319" t="s">
        <v>1529</v>
      </c>
      <c r="D17" s="319" t="s">
        <v>1530</v>
      </c>
      <c r="E17" s="319" t="s">
        <v>1531</v>
      </c>
      <c r="F17" s="319" t="s">
        <v>741</v>
      </c>
      <c r="G17" s="320"/>
      <c r="I17">
        <f>49.8+49.9+3.8</f>
        <v>103.49999999999999</v>
      </c>
      <c r="K17" s="312" t="s">
        <v>740</v>
      </c>
    </row>
    <row r="18" spans="1:11" ht="23.4">
      <c r="A18" s="312" t="s">
        <v>735</v>
      </c>
      <c r="B18" s="319" t="s">
        <v>1532</v>
      </c>
      <c r="C18" s="319" t="s">
        <v>1533</v>
      </c>
      <c r="D18" s="319" t="s">
        <v>1440</v>
      </c>
      <c r="E18" s="319" t="s">
        <v>260</v>
      </c>
      <c r="F18" s="319" t="s">
        <v>743</v>
      </c>
      <c r="G18" s="320"/>
      <c r="I18">
        <f>243.9+598.1</f>
        <v>842</v>
      </c>
      <c r="K18" s="312" t="s">
        <v>742</v>
      </c>
    </row>
    <row r="19" spans="1:11">
      <c r="B19" s="318"/>
      <c r="C19" s="318"/>
      <c r="D19" s="318"/>
      <c r="E19" s="318"/>
    </row>
    <row r="20" spans="1:11">
      <c r="B20" s="318"/>
      <c r="C20" s="318"/>
      <c r="D20" s="318"/>
      <c r="E20" s="318"/>
    </row>
    <row r="21" spans="1:11">
      <c r="A21" t="s">
        <v>1420</v>
      </c>
    </row>
    <row r="22" spans="1:11">
      <c r="A22" t="s">
        <v>1375</v>
      </c>
    </row>
    <row r="23" spans="1:11">
      <c r="C23">
        <v>59</v>
      </c>
      <c r="D23">
        <v>37</v>
      </c>
      <c r="E23">
        <v>28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6">
    <pageSetUpPr fitToPage="1"/>
  </sheetPr>
  <dimension ref="A1:O31"/>
  <sheetViews>
    <sheetView topLeftCell="A7" workbookViewId="0">
      <selection activeCell="C15" sqref="C15"/>
    </sheetView>
  </sheetViews>
  <sheetFormatPr defaultRowHeight="14.4" outlineLevelCol="1"/>
  <cols>
    <col min="1" max="1" width="6.88671875" customWidth="1"/>
    <col min="2" max="2" width="56" customWidth="1"/>
    <col min="3" max="3" width="31" customWidth="1"/>
    <col min="4" max="4" width="19.33203125" customWidth="1"/>
    <col min="5" max="5" width="15.33203125" customWidth="1"/>
    <col min="6" max="6" width="20.109375" customWidth="1"/>
    <col min="7" max="7" width="4" customWidth="1"/>
    <col min="8" max="8" width="14.33203125" customWidth="1"/>
    <col min="9" max="9" width="16.5546875" customWidth="1"/>
    <col min="10" max="10" width="20.88671875" customWidth="1"/>
    <col min="11" max="11" width="16.33203125" customWidth="1"/>
    <col min="12" max="12" width="30.33203125" customWidth="1"/>
    <col min="14" max="14" width="34.6640625" hidden="1" customWidth="1" outlineLevel="1"/>
    <col min="15" max="15" width="9.109375" collapsed="1"/>
  </cols>
  <sheetData>
    <row r="1" spans="1:14" ht="18">
      <c r="A1" s="10" t="s">
        <v>33</v>
      </c>
    </row>
    <row r="2" spans="1:14" ht="76.5" customHeight="1">
      <c r="A2" s="1" t="s">
        <v>1</v>
      </c>
      <c r="B2" s="1" t="s">
        <v>2</v>
      </c>
      <c r="C2" s="1" t="s">
        <v>43</v>
      </c>
      <c r="D2" s="1" t="s">
        <v>3</v>
      </c>
      <c r="E2" s="1" t="s">
        <v>4</v>
      </c>
      <c r="F2" s="1" t="s">
        <v>53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46</v>
      </c>
      <c r="N2" s="5" t="s">
        <v>21</v>
      </c>
    </row>
    <row r="3" spans="1:14" ht="42.75" customHeight="1">
      <c r="A3" s="360" t="s">
        <v>54</v>
      </c>
      <c r="B3" s="361"/>
      <c r="C3" s="361"/>
      <c r="D3" s="361"/>
      <c r="E3" s="362"/>
      <c r="F3" s="15"/>
      <c r="G3" s="16"/>
      <c r="H3" s="17">
        <v>100000</v>
      </c>
      <c r="I3" s="17">
        <v>300000</v>
      </c>
      <c r="J3" s="17">
        <v>100000</v>
      </c>
      <c r="K3" s="17">
        <v>51070</v>
      </c>
      <c r="L3" s="1"/>
      <c r="N3" s="5"/>
    </row>
    <row r="4" spans="1:14" ht="30.75" customHeight="1">
      <c r="A4" s="360" t="s">
        <v>55</v>
      </c>
      <c r="B4" s="361"/>
      <c r="C4" s="361"/>
      <c r="D4" s="361"/>
      <c r="E4" s="362"/>
      <c r="F4" s="15"/>
      <c r="G4" s="16"/>
      <c r="H4" s="17">
        <v>30000</v>
      </c>
      <c r="I4" s="17">
        <v>150000</v>
      </c>
      <c r="J4" s="17">
        <v>30000</v>
      </c>
      <c r="K4" s="17">
        <v>30642</v>
      </c>
      <c r="L4" s="1"/>
      <c r="N4" s="5"/>
    </row>
    <row r="5" spans="1:14" ht="49.5" customHeight="1">
      <c r="A5" s="2">
        <v>1</v>
      </c>
      <c r="B5" s="9" t="s">
        <v>0</v>
      </c>
      <c r="C5" s="1" t="s">
        <v>44</v>
      </c>
      <c r="D5" s="4">
        <v>42356</v>
      </c>
      <c r="E5" s="3" t="s">
        <v>5</v>
      </c>
      <c r="F5" s="8" t="s">
        <v>5</v>
      </c>
      <c r="H5" s="12">
        <v>583887.88737230666</v>
      </c>
      <c r="I5" s="12">
        <v>1736603.7432378556</v>
      </c>
      <c r="J5" s="12">
        <v>155740.56428305723</v>
      </c>
      <c r="K5" s="12">
        <v>74017.980915251945</v>
      </c>
      <c r="L5" s="2"/>
      <c r="N5" s="3" t="s">
        <v>22</v>
      </c>
    </row>
    <row r="6" spans="1:14" ht="43.2">
      <c r="A6" s="2">
        <f>A5+1</f>
        <v>2</v>
      </c>
      <c r="B6" s="2" t="s">
        <v>6</v>
      </c>
      <c r="C6" s="1" t="s">
        <v>51</v>
      </c>
      <c r="D6" s="4">
        <v>42359</v>
      </c>
      <c r="E6" s="3" t="s">
        <v>5</v>
      </c>
      <c r="F6" s="7" t="s">
        <v>31</v>
      </c>
      <c r="H6" s="12" t="s">
        <v>31</v>
      </c>
      <c r="I6" s="12" t="s">
        <v>31</v>
      </c>
      <c r="J6" s="12" t="s">
        <v>31</v>
      </c>
      <c r="K6" s="12" t="s">
        <v>31</v>
      </c>
      <c r="L6" s="2"/>
      <c r="N6" s="3" t="s">
        <v>22</v>
      </c>
    </row>
    <row r="7" spans="1:14" ht="45.75" customHeight="1">
      <c r="A7" s="2">
        <f t="shared" ref="A7:A29" si="0">A6+1</f>
        <v>3</v>
      </c>
      <c r="B7" s="9" t="s">
        <v>7</v>
      </c>
      <c r="C7" s="1" t="s">
        <v>44</v>
      </c>
      <c r="D7" s="4">
        <v>42356</v>
      </c>
      <c r="E7" s="3" t="s">
        <v>5</v>
      </c>
      <c r="F7" s="8" t="s">
        <v>5</v>
      </c>
      <c r="H7" s="12">
        <v>138011.72279048385</v>
      </c>
      <c r="I7" s="12">
        <v>929939.39834501781</v>
      </c>
      <c r="J7" s="12">
        <v>177516.13829444893</v>
      </c>
      <c r="K7" s="12">
        <v>37416.858510174417</v>
      </c>
      <c r="L7" s="3" t="s">
        <v>50</v>
      </c>
      <c r="N7" s="3" t="s">
        <v>20</v>
      </c>
    </row>
    <row r="8" spans="1:14" ht="47.25" customHeight="1">
      <c r="A8" s="2">
        <f t="shared" si="0"/>
        <v>4</v>
      </c>
      <c r="B8" s="9" t="s">
        <v>8</v>
      </c>
      <c r="C8" s="1" t="s">
        <v>44</v>
      </c>
      <c r="D8" s="4">
        <v>42356</v>
      </c>
      <c r="E8" s="3" t="s">
        <v>5</v>
      </c>
      <c r="F8" s="8" t="s">
        <v>5</v>
      </c>
      <c r="H8" s="12">
        <v>157457.12996389891</v>
      </c>
      <c r="I8" s="12">
        <v>2440070.56633574</v>
      </c>
      <c r="J8" s="12">
        <v>500421.31092057767</v>
      </c>
      <c r="K8" s="12">
        <v>36598.469471947195</v>
      </c>
      <c r="L8" s="3" t="s">
        <v>50</v>
      </c>
      <c r="N8" s="3" t="s">
        <v>20</v>
      </c>
    </row>
    <row r="9" spans="1:14" ht="43.2">
      <c r="A9" s="2">
        <f t="shared" si="0"/>
        <v>5</v>
      </c>
      <c r="B9" s="2" t="s">
        <v>9</v>
      </c>
      <c r="C9" s="1" t="s">
        <v>51</v>
      </c>
      <c r="D9" s="4">
        <v>42356</v>
      </c>
      <c r="E9" s="3" t="s">
        <v>5</v>
      </c>
      <c r="F9" s="7" t="s">
        <v>31</v>
      </c>
      <c r="H9" s="12" t="s">
        <v>31</v>
      </c>
      <c r="I9" s="12" t="s">
        <v>31</v>
      </c>
      <c r="J9" s="12" t="s">
        <v>31</v>
      </c>
      <c r="K9" s="12" t="s">
        <v>31</v>
      </c>
      <c r="L9" s="2"/>
      <c r="N9" s="3" t="s">
        <v>22</v>
      </c>
    </row>
    <row r="10" spans="1:14" ht="43.2">
      <c r="A10" s="2">
        <f t="shared" si="0"/>
        <v>6</v>
      </c>
      <c r="B10" s="2" t="s">
        <v>10</v>
      </c>
      <c r="C10" s="1" t="s">
        <v>51</v>
      </c>
      <c r="D10" s="4">
        <v>42356</v>
      </c>
      <c r="E10" s="3" t="s">
        <v>5</v>
      </c>
      <c r="F10" s="7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2"/>
      <c r="N10" s="3" t="s">
        <v>22</v>
      </c>
    </row>
    <row r="11" spans="1:14" ht="43.2">
      <c r="A11" s="2">
        <f t="shared" si="0"/>
        <v>7</v>
      </c>
      <c r="B11" s="2" t="s">
        <v>11</v>
      </c>
      <c r="C11" s="1" t="s">
        <v>51</v>
      </c>
      <c r="D11" s="4">
        <v>42356</v>
      </c>
      <c r="E11" s="3" t="s">
        <v>5</v>
      </c>
      <c r="F11" s="7" t="s">
        <v>31</v>
      </c>
      <c r="H11" s="12" t="s">
        <v>31</v>
      </c>
      <c r="I11" s="12" t="s">
        <v>31</v>
      </c>
      <c r="J11" s="12" t="s">
        <v>31</v>
      </c>
      <c r="K11" s="12" t="s">
        <v>31</v>
      </c>
      <c r="L11" s="2"/>
      <c r="N11" s="3" t="s">
        <v>22</v>
      </c>
    </row>
    <row r="12" spans="1:14" ht="39" customHeight="1">
      <c r="A12" s="2">
        <f t="shared" si="0"/>
        <v>8</v>
      </c>
      <c r="B12" s="9" t="s">
        <v>12</v>
      </c>
      <c r="C12" s="1" t="s">
        <v>44</v>
      </c>
      <c r="D12" s="4">
        <v>42356</v>
      </c>
      <c r="E12" s="3" t="s">
        <v>5</v>
      </c>
      <c r="F12" s="8" t="s">
        <v>5</v>
      </c>
      <c r="H12" s="12">
        <v>145268.0904522613</v>
      </c>
      <c r="I12" s="12">
        <v>1627346.231155779</v>
      </c>
      <c r="J12" s="12">
        <v>182994.97487437187</v>
      </c>
      <c r="K12" s="12">
        <v>40516.24388072986</v>
      </c>
      <c r="L12" s="2"/>
      <c r="N12" s="3" t="s">
        <v>20</v>
      </c>
    </row>
    <row r="13" spans="1:14">
      <c r="A13" s="2">
        <f t="shared" si="0"/>
        <v>9</v>
      </c>
      <c r="B13" s="2" t="s">
        <v>13</v>
      </c>
      <c r="C13" s="328" t="s">
        <v>14</v>
      </c>
      <c r="D13" s="329"/>
      <c r="E13" s="329"/>
      <c r="F13" s="7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2"/>
      <c r="N13" s="3" t="s">
        <v>20</v>
      </c>
    </row>
    <row r="14" spans="1:14" ht="43.2">
      <c r="A14" s="2">
        <f t="shared" si="0"/>
        <v>10</v>
      </c>
      <c r="B14" s="9" t="s">
        <v>15</v>
      </c>
      <c r="C14" s="1" t="s">
        <v>44</v>
      </c>
      <c r="D14" s="4">
        <v>42356</v>
      </c>
      <c r="E14" s="3" t="s">
        <v>5</v>
      </c>
      <c r="F14" s="8" t="s">
        <v>5</v>
      </c>
      <c r="H14" s="12">
        <v>589856.71232876717</v>
      </c>
      <c r="I14" s="12">
        <v>4801819.2627671231</v>
      </c>
      <c r="J14" s="12">
        <v>380903.36986301374</v>
      </c>
      <c r="K14" s="12">
        <v>52758.701426836669</v>
      </c>
      <c r="L14" s="2"/>
      <c r="N14" s="3" t="s">
        <v>22</v>
      </c>
    </row>
    <row r="15" spans="1:14" ht="43.2">
      <c r="A15" s="2">
        <f t="shared" si="0"/>
        <v>11</v>
      </c>
      <c r="B15" s="9" t="s">
        <v>17</v>
      </c>
      <c r="C15" s="1" t="s">
        <v>44</v>
      </c>
      <c r="D15" s="4">
        <v>42356</v>
      </c>
      <c r="E15" s="3" t="s">
        <v>5</v>
      </c>
      <c r="F15" s="8" t="s">
        <v>5</v>
      </c>
      <c r="H15" s="12">
        <v>636281.66666666674</v>
      </c>
      <c r="I15" s="12">
        <v>11890680.24</v>
      </c>
      <c r="J15" s="12">
        <v>1099225.3333333333</v>
      </c>
      <c r="K15" s="12">
        <v>56176.198420642868</v>
      </c>
      <c r="L15" s="2"/>
      <c r="N15" s="3" t="s">
        <v>22</v>
      </c>
    </row>
    <row r="16" spans="1:14" ht="43.2">
      <c r="A16" s="2">
        <f t="shared" si="0"/>
        <v>12</v>
      </c>
      <c r="B16" s="9" t="s">
        <v>16</v>
      </c>
      <c r="C16" s="1" t="s">
        <v>44</v>
      </c>
      <c r="D16" s="4">
        <v>42356</v>
      </c>
      <c r="E16" s="3" t="s">
        <v>5</v>
      </c>
      <c r="F16" s="8" t="s">
        <v>5</v>
      </c>
      <c r="H16" s="12">
        <v>102852.75507515752</v>
      </c>
      <c r="I16" s="12">
        <v>869245.83115752821</v>
      </c>
      <c r="J16" s="12">
        <v>129595.36988685814</v>
      </c>
      <c r="K16" s="12">
        <v>48858.805376491575</v>
      </c>
      <c r="L16" s="2"/>
      <c r="N16" s="3" t="s">
        <v>22</v>
      </c>
    </row>
    <row r="17" spans="1:14" ht="77.25" customHeight="1">
      <c r="A17" s="2">
        <f t="shared" si="0"/>
        <v>13</v>
      </c>
      <c r="B17" s="9" t="s">
        <v>18</v>
      </c>
      <c r="C17" s="1" t="s">
        <v>44</v>
      </c>
      <c r="D17" s="4">
        <v>42356</v>
      </c>
      <c r="E17" s="3" t="s">
        <v>5</v>
      </c>
      <c r="F17" s="8" t="s">
        <v>5</v>
      </c>
      <c r="H17" s="12">
        <v>165368.21917808219</v>
      </c>
      <c r="I17" s="12">
        <v>2341349.0868493151</v>
      </c>
      <c r="J17" s="12">
        <v>252886.59772054793</v>
      </c>
      <c r="K17" s="12">
        <v>54052.39235255136</v>
      </c>
      <c r="L17" s="11"/>
      <c r="N17" s="3" t="s">
        <v>22</v>
      </c>
    </row>
    <row r="18" spans="1:14" ht="43.2">
      <c r="A18" s="2">
        <f t="shared" si="0"/>
        <v>14</v>
      </c>
      <c r="B18" s="9" t="s">
        <v>19</v>
      </c>
      <c r="C18" s="1" t="s">
        <v>44</v>
      </c>
      <c r="D18" s="4">
        <v>42359</v>
      </c>
      <c r="E18" s="3" t="s">
        <v>5</v>
      </c>
      <c r="F18" s="8" t="s">
        <v>5</v>
      </c>
      <c r="H18" s="12">
        <v>111538.04034582133</v>
      </c>
      <c r="I18" s="12" t="s">
        <v>31</v>
      </c>
      <c r="J18" s="12">
        <v>40730.259365994236</v>
      </c>
      <c r="K18" s="12">
        <v>43947.139303482581</v>
      </c>
      <c r="L18" s="3" t="s">
        <v>50</v>
      </c>
      <c r="N18" s="3" t="s">
        <v>20</v>
      </c>
    </row>
    <row r="19" spans="1:14" ht="55.5" customHeight="1">
      <c r="A19" s="2">
        <f t="shared" si="0"/>
        <v>15</v>
      </c>
      <c r="B19" s="2" t="s">
        <v>23</v>
      </c>
      <c r="C19" s="1" t="s">
        <v>51</v>
      </c>
      <c r="D19" s="4">
        <v>42359</v>
      </c>
      <c r="E19" s="3" t="s">
        <v>5</v>
      </c>
      <c r="F19" s="7" t="s">
        <v>31</v>
      </c>
      <c r="H19" s="12" t="s">
        <v>31</v>
      </c>
      <c r="I19" s="12" t="s">
        <v>31</v>
      </c>
      <c r="J19" s="12" t="s">
        <v>31</v>
      </c>
      <c r="K19" s="12">
        <v>60350.914205344576</v>
      </c>
      <c r="L19" s="11"/>
      <c r="N19" s="3" t="s">
        <v>20</v>
      </c>
    </row>
    <row r="20" spans="1:14" ht="50.25" customHeight="1">
      <c r="A20" s="2">
        <f t="shared" si="0"/>
        <v>16</v>
      </c>
      <c r="B20" s="9" t="s">
        <v>25</v>
      </c>
      <c r="C20" s="1" t="s">
        <v>44</v>
      </c>
      <c r="D20" s="4">
        <v>42361</v>
      </c>
      <c r="E20" s="3" t="s">
        <v>5</v>
      </c>
      <c r="F20" s="8" t="s">
        <v>5</v>
      </c>
      <c r="H20" s="12">
        <v>7060.7142857142862</v>
      </c>
      <c r="I20" s="12">
        <v>649731</v>
      </c>
      <c r="J20" s="12">
        <v>114588</v>
      </c>
      <c r="K20" s="12">
        <v>75958</v>
      </c>
      <c r="L20" s="2"/>
      <c r="N20" s="3" t="s">
        <v>20</v>
      </c>
    </row>
    <row r="21" spans="1:14">
      <c r="A21" s="2">
        <f t="shared" si="0"/>
        <v>17</v>
      </c>
      <c r="B21" s="2" t="s">
        <v>24</v>
      </c>
      <c r="C21" s="330" t="s">
        <v>52</v>
      </c>
      <c r="D21" s="331"/>
      <c r="E21" s="331"/>
      <c r="F21" s="332"/>
      <c r="H21" s="12"/>
      <c r="I21" s="12"/>
      <c r="J21" s="12"/>
      <c r="K21" s="12"/>
      <c r="L21" s="2"/>
      <c r="N21" s="3" t="s">
        <v>22</v>
      </c>
    </row>
    <row r="22" spans="1:14" ht="43.2">
      <c r="A22" s="2">
        <f t="shared" si="0"/>
        <v>18</v>
      </c>
      <c r="B22" s="2" t="s">
        <v>26</v>
      </c>
      <c r="C22" s="1" t="s">
        <v>44</v>
      </c>
      <c r="D22" s="4">
        <v>42361</v>
      </c>
      <c r="E22" s="3" t="s">
        <v>5</v>
      </c>
      <c r="F22" s="7" t="s">
        <v>56</v>
      </c>
      <c r="H22" s="12">
        <v>17149.242424242424</v>
      </c>
      <c r="I22" s="12">
        <v>223499.27318181819</v>
      </c>
      <c r="J22" s="12">
        <v>29580.364125757576</v>
      </c>
      <c r="K22" s="12">
        <v>64051.969563648287</v>
      </c>
      <c r="L22" s="2"/>
      <c r="N22" s="6"/>
    </row>
    <row r="23" spans="1:14" ht="57.6">
      <c r="A23" s="2">
        <f t="shared" si="0"/>
        <v>19</v>
      </c>
      <c r="B23" s="2" t="s">
        <v>34</v>
      </c>
      <c r="C23" s="1" t="s">
        <v>44</v>
      </c>
      <c r="D23" s="4">
        <v>42363</v>
      </c>
      <c r="E23" s="3" t="s">
        <v>5</v>
      </c>
      <c r="F23" s="18" t="s">
        <v>57</v>
      </c>
      <c r="H23" s="12">
        <v>47600.75</v>
      </c>
      <c r="I23" s="12">
        <v>208750.57824</v>
      </c>
      <c r="J23" s="12">
        <v>26275.751749999999</v>
      </c>
      <c r="K23" s="12">
        <v>58390.55944444445</v>
      </c>
      <c r="L23" s="3" t="s">
        <v>50</v>
      </c>
    </row>
    <row r="24" spans="1:14" ht="43.2">
      <c r="A24" s="2">
        <f t="shared" si="0"/>
        <v>20</v>
      </c>
      <c r="B24" s="2" t="s">
        <v>41</v>
      </c>
      <c r="C24" s="1" t="s">
        <v>51</v>
      </c>
      <c r="D24" s="4">
        <v>42363</v>
      </c>
      <c r="E24" s="3" t="s">
        <v>5</v>
      </c>
      <c r="F24" s="7" t="s">
        <v>31</v>
      </c>
      <c r="H24" s="12" t="s">
        <v>31</v>
      </c>
      <c r="I24" s="12" t="s">
        <v>31</v>
      </c>
      <c r="J24" s="12" t="s">
        <v>31</v>
      </c>
      <c r="K24" s="12">
        <v>72166.545189504381</v>
      </c>
      <c r="L24" s="3" t="s">
        <v>50</v>
      </c>
    </row>
    <row r="25" spans="1:14">
      <c r="A25" s="2">
        <f t="shared" si="0"/>
        <v>21</v>
      </c>
      <c r="B25" s="2" t="s">
        <v>36</v>
      </c>
      <c r="C25" s="330" t="s">
        <v>52</v>
      </c>
      <c r="D25" s="331"/>
      <c r="E25" s="331"/>
      <c r="F25" s="332"/>
      <c r="H25" s="13"/>
      <c r="I25" s="13"/>
      <c r="J25" s="13"/>
      <c r="K25" s="13"/>
      <c r="L25" s="2"/>
    </row>
    <row r="26" spans="1:14" ht="43.2">
      <c r="A26" s="2">
        <f t="shared" si="0"/>
        <v>22</v>
      </c>
      <c r="B26" s="2" t="s">
        <v>40</v>
      </c>
      <c r="C26" s="1" t="s">
        <v>44</v>
      </c>
      <c r="D26" s="4">
        <v>42363</v>
      </c>
      <c r="E26" s="3" t="s">
        <v>5</v>
      </c>
      <c r="F26" s="13" t="s">
        <v>58</v>
      </c>
      <c r="H26" s="12">
        <v>181467.93103448275</v>
      </c>
      <c r="I26" s="12">
        <v>391598.91068965517</v>
      </c>
      <c r="J26" s="12">
        <v>74704.91318965517</v>
      </c>
      <c r="K26" s="12">
        <v>69975.532380490957</v>
      </c>
      <c r="L26" s="2"/>
    </row>
    <row r="27" spans="1:14" ht="43.2">
      <c r="A27" s="2">
        <f t="shared" si="0"/>
        <v>23</v>
      </c>
      <c r="B27" s="9" t="s">
        <v>37</v>
      </c>
      <c r="C27" s="1" t="s">
        <v>44</v>
      </c>
      <c r="D27" s="4">
        <v>42366</v>
      </c>
      <c r="E27" s="3" t="s">
        <v>5</v>
      </c>
      <c r="F27" s="8" t="s">
        <v>5</v>
      </c>
      <c r="H27" s="12" t="e">
        <f>#REF!</f>
        <v>#REF!</v>
      </c>
      <c r="I27" s="12" t="e">
        <f>#REF!</f>
        <v>#REF!</v>
      </c>
      <c r="J27" s="12" t="e">
        <f>#REF!</f>
        <v>#REF!</v>
      </c>
      <c r="K27" s="12" t="e">
        <f>#REF!</f>
        <v>#REF!</v>
      </c>
      <c r="L27" s="1"/>
    </row>
    <row r="28" spans="1:14">
      <c r="A28" s="2">
        <f t="shared" si="0"/>
        <v>24</v>
      </c>
      <c r="B28" s="2" t="s">
        <v>38</v>
      </c>
      <c r="C28" s="357" t="s">
        <v>42</v>
      </c>
      <c r="D28" s="358"/>
      <c r="E28" s="358"/>
      <c r="F28" s="359"/>
      <c r="H28" s="357"/>
      <c r="I28" s="358"/>
      <c r="J28" s="358"/>
      <c r="K28" s="359"/>
      <c r="L28" s="357"/>
    </row>
    <row r="29" spans="1:14">
      <c r="A29" s="2">
        <f t="shared" si="0"/>
        <v>25</v>
      </c>
      <c r="B29" s="2" t="s">
        <v>39</v>
      </c>
      <c r="C29" s="336"/>
      <c r="D29" s="337"/>
      <c r="E29" s="337"/>
      <c r="F29" s="338"/>
      <c r="H29" s="336"/>
      <c r="I29" s="337"/>
      <c r="J29" s="337"/>
      <c r="K29" s="338"/>
      <c r="L29" s="336"/>
    </row>
    <row r="31" spans="1:14" ht="21">
      <c r="B31" s="14" t="s">
        <v>59</v>
      </c>
    </row>
  </sheetData>
  <mergeCells count="8">
    <mergeCell ref="C28:F29"/>
    <mergeCell ref="H28:K29"/>
    <mergeCell ref="L28:L29"/>
    <mergeCell ref="C25:F25"/>
    <mergeCell ref="A3:E3"/>
    <mergeCell ref="A4:E4"/>
    <mergeCell ref="C13:E13"/>
    <mergeCell ref="C21:F21"/>
  </mergeCells>
  <pageMargins left="0" right="0" top="0" bottom="0" header="0" footer="0"/>
  <pageSetup paperSize="9" scale="49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7">
    <pageSetUpPr fitToPage="1"/>
  </sheetPr>
  <dimension ref="A1:O32"/>
  <sheetViews>
    <sheetView topLeftCell="A28" workbookViewId="0">
      <selection activeCell="J24" sqref="J24"/>
    </sheetView>
  </sheetViews>
  <sheetFormatPr defaultRowHeight="14.4" outlineLevelCol="1"/>
  <cols>
    <col min="1" max="1" width="6.88671875" customWidth="1"/>
    <col min="2" max="2" width="56" customWidth="1"/>
    <col min="3" max="3" width="31" customWidth="1"/>
    <col min="4" max="4" width="19.33203125" customWidth="1"/>
    <col min="5" max="5" width="15.33203125" customWidth="1"/>
    <col min="6" max="6" width="20.109375" customWidth="1"/>
    <col min="7" max="7" width="4" customWidth="1"/>
    <col min="8" max="8" width="14.33203125" customWidth="1"/>
    <col min="9" max="9" width="16.5546875" customWidth="1"/>
    <col min="10" max="10" width="20.88671875" customWidth="1"/>
    <col min="11" max="11" width="16.33203125" customWidth="1"/>
    <col min="12" max="12" width="30.33203125" customWidth="1"/>
    <col min="14" max="14" width="34.6640625" hidden="1" customWidth="1" outlineLevel="1"/>
    <col min="15" max="15" width="9.109375" collapsed="1"/>
  </cols>
  <sheetData>
    <row r="1" spans="1:14" ht="18">
      <c r="A1" s="10" t="s">
        <v>33</v>
      </c>
    </row>
    <row r="2" spans="1:14" ht="76.5" customHeight="1">
      <c r="A2" s="1" t="s">
        <v>1</v>
      </c>
      <c r="B2" s="1" t="s">
        <v>2</v>
      </c>
      <c r="C2" s="1" t="s">
        <v>43</v>
      </c>
      <c r="D2" s="1" t="s">
        <v>3</v>
      </c>
      <c r="E2" s="1" t="s">
        <v>4</v>
      </c>
      <c r="F2" s="1" t="s">
        <v>53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46</v>
      </c>
      <c r="N2" s="5" t="s">
        <v>21</v>
      </c>
    </row>
    <row r="3" spans="1:14" ht="42.75" customHeight="1">
      <c r="A3" s="360" t="s">
        <v>54</v>
      </c>
      <c r="B3" s="361"/>
      <c r="C3" s="361"/>
      <c r="D3" s="361"/>
      <c r="E3" s="362"/>
      <c r="F3" s="15"/>
      <c r="G3" s="16"/>
      <c r="H3" s="17">
        <v>100000</v>
      </c>
      <c r="I3" s="17">
        <v>300000</v>
      </c>
      <c r="J3" s="17">
        <v>100000</v>
      </c>
      <c r="K3" s="17">
        <v>51070</v>
      </c>
      <c r="L3" s="1"/>
      <c r="N3" s="5"/>
    </row>
    <row r="4" spans="1:14" ht="30.75" customHeight="1">
      <c r="A4" s="360" t="s">
        <v>55</v>
      </c>
      <c r="B4" s="361"/>
      <c r="C4" s="361"/>
      <c r="D4" s="361"/>
      <c r="E4" s="362"/>
      <c r="F4" s="15"/>
      <c r="G4" s="16"/>
      <c r="H4" s="17">
        <v>30000</v>
      </c>
      <c r="I4" s="17">
        <v>150000</v>
      </c>
      <c r="J4" s="17">
        <v>30000</v>
      </c>
      <c r="K4" s="17">
        <v>30642</v>
      </c>
      <c r="L4" s="1"/>
      <c r="N4" s="5"/>
    </row>
    <row r="5" spans="1:14" ht="49.5" customHeight="1">
      <c r="A5" s="2">
        <v>1</v>
      </c>
      <c r="B5" s="9" t="s">
        <v>0</v>
      </c>
      <c r="C5" s="1" t="s">
        <v>61</v>
      </c>
      <c r="D5" s="4">
        <v>42356</v>
      </c>
      <c r="E5" s="3" t="s">
        <v>5</v>
      </c>
      <c r="F5" s="8" t="s">
        <v>5</v>
      </c>
      <c r="H5" s="19">
        <v>744391.26868305344</v>
      </c>
      <c r="I5" s="12">
        <v>1736603.7432378556</v>
      </c>
      <c r="J5" s="19">
        <v>155740.56428305723</v>
      </c>
      <c r="K5" s="19">
        <v>74017.980915251945</v>
      </c>
      <c r="L5" s="2"/>
      <c r="N5" s="3" t="s">
        <v>22</v>
      </c>
    </row>
    <row r="6" spans="1:14" ht="72">
      <c r="A6" s="2">
        <f>A5+1</f>
        <v>2</v>
      </c>
      <c r="B6" s="9" t="s">
        <v>6</v>
      </c>
      <c r="C6" s="1" t="s">
        <v>63</v>
      </c>
      <c r="D6" s="4">
        <v>42359</v>
      </c>
      <c r="E6" s="3" t="s">
        <v>5</v>
      </c>
      <c r="F6" s="8" t="s">
        <v>5</v>
      </c>
      <c r="H6" s="19">
        <v>954032.8320514292</v>
      </c>
      <c r="I6" s="19">
        <v>1104184.7755137184</v>
      </c>
      <c r="J6" s="19">
        <v>257852.02617380323</v>
      </c>
      <c r="K6" s="19">
        <v>94228.439037412754</v>
      </c>
      <c r="L6" s="2"/>
      <c r="N6" s="3" t="s">
        <v>22</v>
      </c>
    </row>
    <row r="7" spans="1:14" ht="45.75" customHeight="1">
      <c r="A7" s="2">
        <f t="shared" ref="A7:A30" si="0">A6+1</f>
        <v>3</v>
      </c>
      <c r="B7" s="9" t="s">
        <v>7</v>
      </c>
      <c r="C7" s="1" t="s">
        <v>64</v>
      </c>
      <c r="D7" s="4">
        <v>42356</v>
      </c>
      <c r="E7" s="3" t="s">
        <v>5</v>
      </c>
      <c r="F7" s="8" t="s">
        <v>5</v>
      </c>
      <c r="H7" s="12">
        <v>138011.72279048385</v>
      </c>
      <c r="I7" s="12">
        <v>929939.39834501781</v>
      </c>
      <c r="J7" s="19">
        <v>173555.37159521892</v>
      </c>
      <c r="K7" s="19">
        <v>36582.007951792635</v>
      </c>
      <c r="L7" s="3" t="s">
        <v>50</v>
      </c>
      <c r="N7" s="3" t="s">
        <v>20</v>
      </c>
    </row>
    <row r="8" spans="1:14" ht="47.25" customHeight="1">
      <c r="A8" s="2">
        <f t="shared" si="0"/>
        <v>4</v>
      </c>
      <c r="B8" s="9" t="s">
        <v>8</v>
      </c>
      <c r="C8" s="1" t="s">
        <v>44</v>
      </c>
      <c r="D8" s="4">
        <v>42356</v>
      </c>
      <c r="E8" s="3" t="s">
        <v>5</v>
      </c>
      <c r="F8" s="8" t="s">
        <v>5</v>
      </c>
      <c r="H8" s="12">
        <v>157457.12996389891</v>
      </c>
      <c r="I8" s="12">
        <v>2440070.56633574</v>
      </c>
      <c r="J8" s="12">
        <v>500421.31092057767</v>
      </c>
      <c r="K8" s="12">
        <v>36598.469471947195</v>
      </c>
      <c r="L8" s="3" t="s">
        <v>50</v>
      </c>
      <c r="N8" s="3" t="s">
        <v>20</v>
      </c>
    </row>
    <row r="9" spans="1:14" ht="43.2">
      <c r="A9" s="2">
        <f t="shared" si="0"/>
        <v>5</v>
      </c>
      <c r="B9" s="2" t="s">
        <v>9</v>
      </c>
      <c r="C9" s="1" t="s">
        <v>51</v>
      </c>
      <c r="D9" s="4">
        <v>42356</v>
      </c>
      <c r="E9" s="3" t="s">
        <v>5</v>
      </c>
      <c r="F9" s="7" t="s">
        <v>31</v>
      </c>
      <c r="H9" s="12" t="s">
        <v>31</v>
      </c>
      <c r="I9" s="12" t="s">
        <v>31</v>
      </c>
      <c r="J9" s="12" t="s">
        <v>31</v>
      </c>
      <c r="K9" s="12" t="s">
        <v>31</v>
      </c>
      <c r="L9" s="2"/>
      <c r="N9" s="3" t="s">
        <v>22</v>
      </c>
    </row>
    <row r="10" spans="1:14" ht="43.2">
      <c r="A10" s="2">
        <f t="shared" si="0"/>
        <v>6</v>
      </c>
      <c r="B10" s="2" t="s">
        <v>10</v>
      </c>
      <c r="C10" s="1" t="s">
        <v>51</v>
      </c>
      <c r="D10" s="4">
        <v>42356</v>
      </c>
      <c r="E10" s="3" t="s">
        <v>5</v>
      </c>
      <c r="F10" s="7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2"/>
      <c r="N10" s="3" t="s">
        <v>22</v>
      </c>
    </row>
    <row r="11" spans="1:14" ht="43.2">
      <c r="A11" s="2">
        <f t="shared" si="0"/>
        <v>7</v>
      </c>
      <c r="B11" s="2" t="s">
        <v>11</v>
      </c>
      <c r="C11" s="1" t="s">
        <v>51</v>
      </c>
      <c r="D11" s="4">
        <v>42356</v>
      </c>
      <c r="E11" s="3" t="s">
        <v>5</v>
      </c>
      <c r="F11" s="7" t="s">
        <v>31</v>
      </c>
      <c r="H11" s="12" t="s">
        <v>31</v>
      </c>
      <c r="I11" s="12" t="s">
        <v>31</v>
      </c>
      <c r="J11" s="12" t="s">
        <v>31</v>
      </c>
      <c r="K11" s="12" t="s">
        <v>31</v>
      </c>
      <c r="L11" s="2"/>
      <c r="N11" s="3" t="s">
        <v>22</v>
      </c>
    </row>
    <row r="12" spans="1:14" ht="49.5" customHeight="1">
      <c r="A12" s="2">
        <f t="shared" si="0"/>
        <v>8</v>
      </c>
      <c r="B12" s="9" t="s">
        <v>12</v>
      </c>
      <c r="C12" s="1" t="s">
        <v>65</v>
      </c>
      <c r="D12" s="4">
        <v>42356</v>
      </c>
      <c r="E12" s="3" t="s">
        <v>5</v>
      </c>
      <c r="F12" s="8" t="s">
        <v>5</v>
      </c>
      <c r="H12" s="12">
        <v>145268.0904522613</v>
      </c>
      <c r="I12" s="12">
        <v>1627346.231155779</v>
      </c>
      <c r="J12" s="12">
        <v>182994.97487437187</v>
      </c>
      <c r="K12" s="12">
        <v>40516.24388072986</v>
      </c>
      <c r="L12" s="2"/>
      <c r="N12" s="3" t="s">
        <v>20</v>
      </c>
    </row>
    <row r="13" spans="1:14">
      <c r="A13" s="2">
        <f t="shared" si="0"/>
        <v>9</v>
      </c>
      <c r="B13" s="2" t="s">
        <v>13</v>
      </c>
      <c r="C13" s="328" t="s">
        <v>14</v>
      </c>
      <c r="D13" s="329"/>
      <c r="E13" s="329"/>
      <c r="F13" s="7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2"/>
      <c r="N13" s="3" t="s">
        <v>20</v>
      </c>
    </row>
    <row r="14" spans="1:14" ht="28.8">
      <c r="A14" s="2">
        <f t="shared" si="0"/>
        <v>10</v>
      </c>
      <c r="B14" s="9" t="s">
        <v>15</v>
      </c>
      <c r="C14" s="1" t="s">
        <v>61</v>
      </c>
      <c r="D14" s="4">
        <v>42356</v>
      </c>
      <c r="E14" s="3" t="s">
        <v>5</v>
      </c>
      <c r="F14" s="8" t="s">
        <v>5</v>
      </c>
      <c r="H14" s="12">
        <v>589856.71232876717</v>
      </c>
      <c r="I14" s="12">
        <v>4801819.2627671231</v>
      </c>
      <c r="J14" s="12">
        <v>380903.36986301374</v>
      </c>
      <c r="K14" s="12">
        <v>52758.701426836669</v>
      </c>
      <c r="L14" s="2"/>
      <c r="N14" s="3" t="s">
        <v>22</v>
      </c>
    </row>
    <row r="15" spans="1:14" ht="28.8">
      <c r="A15" s="2">
        <f t="shared" si="0"/>
        <v>11</v>
      </c>
      <c r="B15" s="9" t="s">
        <v>17</v>
      </c>
      <c r="C15" s="1" t="s">
        <v>61</v>
      </c>
      <c r="D15" s="4">
        <v>42356</v>
      </c>
      <c r="E15" s="3" t="s">
        <v>5</v>
      </c>
      <c r="F15" s="8" t="s">
        <v>5</v>
      </c>
      <c r="H15" s="12">
        <v>636281.66666666674</v>
      </c>
      <c r="I15" s="12">
        <v>11890680.24</v>
      </c>
      <c r="J15" s="19">
        <v>1074055.8333333335</v>
      </c>
      <c r="K15" s="19">
        <v>57078.338219805875</v>
      </c>
      <c r="L15" s="2"/>
      <c r="N15" s="3" t="s">
        <v>22</v>
      </c>
    </row>
    <row r="16" spans="1:14" ht="28.8">
      <c r="A16" s="2">
        <f t="shared" si="0"/>
        <v>12</v>
      </c>
      <c r="B16" s="9" t="s">
        <v>16</v>
      </c>
      <c r="C16" s="1" t="s">
        <v>61</v>
      </c>
      <c r="D16" s="4">
        <v>42356</v>
      </c>
      <c r="E16" s="3" t="s">
        <v>5</v>
      </c>
      <c r="F16" s="8" t="s">
        <v>5</v>
      </c>
      <c r="H16" s="19">
        <v>107353.50818102701</v>
      </c>
      <c r="I16" s="12">
        <v>869245.83115752821</v>
      </c>
      <c r="J16" s="12">
        <v>129595.36988685814</v>
      </c>
      <c r="K16" s="12">
        <v>48858.805376491575</v>
      </c>
      <c r="L16" s="2"/>
      <c r="N16" s="3" t="s">
        <v>22</v>
      </c>
    </row>
    <row r="17" spans="1:14" ht="57.75" customHeight="1">
      <c r="A17" s="2">
        <f t="shared" si="0"/>
        <v>13</v>
      </c>
      <c r="B17" s="9" t="s">
        <v>18</v>
      </c>
      <c r="C17" s="1" t="s">
        <v>61</v>
      </c>
      <c r="D17" s="4">
        <v>42356</v>
      </c>
      <c r="E17" s="3" t="s">
        <v>5</v>
      </c>
      <c r="F17" s="8" t="s">
        <v>5</v>
      </c>
      <c r="H17" s="12">
        <v>165368.21917808219</v>
      </c>
      <c r="I17" s="12">
        <v>2341349.0868493151</v>
      </c>
      <c r="J17" s="12">
        <v>250976.57534246575</v>
      </c>
      <c r="K17" s="12">
        <v>53804.619887628651</v>
      </c>
      <c r="L17" s="11"/>
      <c r="N17" s="3" t="s">
        <v>22</v>
      </c>
    </row>
    <row r="18" spans="1:14">
      <c r="A18" s="2">
        <f t="shared" si="0"/>
        <v>14</v>
      </c>
      <c r="B18" s="9" t="s">
        <v>19</v>
      </c>
      <c r="C18" s="1" t="s">
        <v>60</v>
      </c>
      <c r="D18" s="4">
        <v>42359</v>
      </c>
      <c r="E18" s="3" t="s">
        <v>5</v>
      </c>
      <c r="F18" s="8" t="s">
        <v>5</v>
      </c>
      <c r="H18" s="12">
        <v>111538.04034582133</v>
      </c>
      <c r="I18" s="19">
        <v>571889.2017291066</v>
      </c>
      <c r="J18" s="19">
        <v>41472.397118155619</v>
      </c>
      <c r="K18" s="19">
        <v>45254.471069182386</v>
      </c>
      <c r="L18" s="3" t="s">
        <v>50</v>
      </c>
      <c r="N18" s="3" t="s">
        <v>20</v>
      </c>
    </row>
    <row r="19" spans="1:14" ht="55.5" customHeight="1">
      <c r="A19" s="2">
        <f t="shared" si="0"/>
        <v>15</v>
      </c>
      <c r="B19" s="2" t="s">
        <v>23</v>
      </c>
      <c r="C19" s="1" t="s">
        <v>51</v>
      </c>
      <c r="D19" s="4">
        <v>42359</v>
      </c>
      <c r="E19" s="3" t="s">
        <v>5</v>
      </c>
      <c r="F19" s="7" t="s">
        <v>31</v>
      </c>
      <c r="H19" s="12" t="s">
        <v>31</v>
      </c>
      <c r="I19" s="12" t="s">
        <v>31</v>
      </c>
      <c r="J19" s="12" t="s">
        <v>31</v>
      </c>
      <c r="K19" s="12">
        <v>60350.914205344576</v>
      </c>
      <c r="L19" s="11"/>
      <c r="N19" s="3" t="s">
        <v>20</v>
      </c>
    </row>
    <row r="20" spans="1:14" ht="50.25" customHeight="1">
      <c r="A20" s="2">
        <f t="shared" si="0"/>
        <v>16</v>
      </c>
      <c r="B20" s="9" t="s">
        <v>25</v>
      </c>
      <c r="C20" s="1" t="s">
        <v>44</v>
      </c>
      <c r="D20" s="4">
        <v>42361</v>
      </c>
      <c r="E20" s="3" t="s">
        <v>5</v>
      </c>
      <c r="F20" s="8" t="s">
        <v>5</v>
      </c>
      <c r="H20" s="12">
        <v>7060.7142857142862</v>
      </c>
      <c r="I20" s="12">
        <v>649731</v>
      </c>
      <c r="J20" s="12">
        <v>114588</v>
      </c>
      <c r="K20" s="12">
        <v>75958</v>
      </c>
      <c r="L20" s="2"/>
      <c r="N20" s="3" t="s">
        <v>20</v>
      </c>
    </row>
    <row r="21" spans="1:14">
      <c r="A21" s="2">
        <f t="shared" si="0"/>
        <v>17</v>
      </c>
      <c r="B21" s="2" t="s">
        <v>24</v>
      </c>
      <c r="C21" s="330" t="s">
        <v>52</v>
      </c>
      <c r="D21" s="331"/>
      <c r="E21" s="331"/>
      <c r="F21" s="332"/>
      <c r="H21" s="12"/>
      <c r="I21" s="12"/>
      <c r="J21" s="12"/>
      <c r="K21" s="12"/>
      <c r="L21" s="2"/>
      <c r="N21" s="3" t="s">
        <v>22</v>
      </c>
    </row>
    <row r="22" spans="1:14" ht="43.2">
      <c r="A22" s="2">
        <f t="shared" si="0"/>
        <v>18</v>
      </c>
      <c r="B22" s="2" t="s">
        <v>26</v>
      </c>
      <c r="C22" s="1" t="s">
        <v>44</v>
      </c>
      <c r="D22" s="4">
        <v>42361</v>
      </c>
      <c r="E22" s="3" t="s">
        <v>5</v>
      </c>
      <c r="F22" s="7" t="s">
        <v>56</v>
      </c>
      <c r="H22" s="12">
        <v>17149.242424242424</v>
      </c>
      <c r="I22" s="12">
        <v>223499.27318181819</v>
      </c>
      <c r="J22" s="12">
        <v>29580.364125757576</v>
      </c>
      <c r="K22" s="12">
        <v>64051.969563648287</v>
      </c>
      <c r="L22" s="2"/>
      <c r="N22" s="6"/>
    </row>
    <row r="23" spans="1:14" ht="57.6">
      <c r="A23" s="2">
        <f t="shared" si="0"/>
        <v>19</v>
      </c>
      <c r="B23" s="2" t="s">
        <v>34</v>
      </c>
      <c r="C23" s="1" t="s">
        <v>44</v>
      </c>
      <c r="D23" s="4">
        <v>42363</v>
      </c>
      <c r="E23" s="3" t="s">
        <v>5</v>
      </c>
      <c r="F23" s="18" t="s">
        <v>57</v>
      </c>
      <c r="H23" s="12">
        <v>47600.75</v>
      </c>
      <c r="I23" s="12">
        <v>208750.57824</v>
      </c>
      <c r="J23" s="12">
        <v>26275.751749999999</v>
      </c>
      <c r="K23" s="12">
        <v>58390.55944444445</v>
      </c>
      <c r="L23" s="3" t="s">
        <v>50</v>
      </c>
    </row>
    <row r="24" spans="1:14" ht="43.2">
      <c r="A24" s="2">
        <f t="shared" si="0"/>
        <v>20</v>
      </c>
      <c r="B24" s="2" t="s">
        <v>66</v>
      </c>
      <c r="C24" s="1" t="s">
        <v>44</v>
      </c>
      <c r="D24" s="4">
        <v>42380</v>
      </c>
      <c r="E24" s="3" t="s">
        <v>5</v>
      </c>
      <c r="F24" s="7" t="s">
        <v>56</v>
      </c>
      <c r="H24" s="12">
        <v>109916</v>
      </c>
      <c r="I24" s="12">
        <v>334000.92518399999</v>
      </c>
      <c r="J24" s="12">
        <v>42041.202903999998</v>
      </c>
      <c r="K24" s="12">
        <v>58390.55944444445</v>
      </c>
      <c r="L24" s="3"/>
    </row>
    <row r="25" spans="1:14" ht="43.2">
      <c r="A25" s="2">
        <f t="shared" si="0"/>
        <v>21</v>
      </c>
      <c r="B25" s="2" t="s">
        <v>41</v>
      </c>
      <c r="C25" s="1" t="s">
        <v>51</v>
      </c>
      <c r="D25" s="4">
        <v>42363</v>
      </c>
      <c r="E25" s="3" t="s">
        <v>5</v>
      </c>
      <c r="F25" s="7" t="s">
        <v>31</v>
      </c>
      <c r="H25" s="12" t="s">
        <v>31</v>
      </c>
      <c r="I25" s="12" t="s">
        <v>31</v>
      </c>
      <c r="J25" s="12" t="s">
        <v>31</v>
      </c>
      <c r="K25" s="12">
        <v>72166.545189504381</v>
      </c>
      <c r="L25" s="3" t="s">
        <v>50</v>
      </c>
    </row>
    <row r="26" spans="1:14">
      <c r="A26" s="2">
        <f t="shared" si="0"/>
        <v>22</v>
      </c>
      <c r="B26" s="2" t="s">
        <v>36</v>
      </c>
      <c r="C26" s="330" t="s">
        <v>52</v>
      </c>
      <c r="D26" s="331"/>
      <c r="E26" s="331"/>
      <c r="F26" s="332"/>
      <c r="H26" s="13"/>
      <c r="I26" s="13"/>
      <c r="J26" s="13"/>
      <c r="K26" s="13"/>
      <c r="L26" s="2"/>
    </row>
    <row r="27" spans="1:14" ht="43.2">
      <c r="A27" s="2">
        <f t="shared" si="0"/>
        <v>23</v>
      </c>
      <c r="B27" s="2" t="s">
        <v>40</v>
      </c>
      <c r="C27" s="1" t="s">
        <v>44</v>
      </c>
      <c r="D27" s="4">
        <v>42363</v>
      </c>
      <c r="E27" s="3" t="s">
        <v>5</v>
      </c>
      <c r="F27" s="13" t="s">
        <v>58</v>
      </c>
      <c r="H27" s="12">
        <v>181467.93103448275</v>
      </c>
      <c r="I27" s="12">
        <v>391598.91068965517</v>
      </c>
      <c r="J27" s="12">
        <v>74704.91318965517</v>
      </c>
      <c r="K27" s="12">
        <v>69975.532380490957</v>
      </c>
      <c r="L27" s="2"/>
    </row>
    <row r="28" spans="1:14" ht="54.75" customHeight="1">
      <c r="A28" s="2">
        <f t="shared" si="0"/>
        <v>24</v>
      </c>
      <c r="B28" s="9" t="s">
        <v>37</v>
      </c>
      <c r="C28" s="1" t="s">
        <v>44</v>
      </c>
      <c r="D28" s="4">
        <v>42366</v>
      </c>
      <c r="E28" s="3" t="s">
        <v>5</v>
      </c>
      <c r="F28" s="8" t="s">
        <v>5</v>
      </c>
      <c r="H28" s="12" t="e">
        <f>#REF!</f>
        <v>#REF!</v>
      </c>
      <c r="I28" s="12" t="e">
        <f>#REF!</f>
        <v>#REF!</v>
      </c>
      <c r="J28" s="12" t="e">
        <f>#REF!</f>
        <v>#REF!</v>
      </c>
      <c r="K28" s="12" t="e">
        <f>#REF!</f>
        <v>#REF!</v>
      </c>
      <c r="L28" s="1"/>
    </row>
    <row r="29" spans="1:14">
      <c r="A29" s="2">
        <f t="shared" si="0"/>
        <v>25</v>
      </c>
      <c r="B29" s="2" t="s">
        <v>38</v>
      </c>
      <c r="C29" s="357" t="s">
        <v>42</v>
      </c>
      <c r="D29" s="358"/>
      <c r="E29" s="358"/>
      <c r="F29" s="359"/>
      <c r="H29" s="357"/>
      <c r="I29" s="358"/>
      <c r="J29" s="358"/>
      <c r="K29" s="359"/>
      <c r="L29" s="357"/>
    </row>
    <row r="30" spans="1:14">
      <c r="A30" s="2">
        <f t="shared" si="0"/>
        <v>26</v>
      </c>
      <c r="B30" s="2" t="s">
        <v>39</v>
      </c>
      <c r="C30" s="336"/>
      <c r="D30" s="337"/>
      <c r="E30" s="337"/>
      <c r="F30" s="338"/>
      <c r="H30" s="336"/>
      <c r="I30" s="337"/>
      <c r="J30" s="337"/>
      <c r="K30" s="338"/>
      <c r="L30" s="336"/>
    </row>
    <row r="32" spans="1:14" ht="21">
      <c r="B32" s="14" t="s">
        <v>62</v>
      </c>
    </row>
  </sheetData>
  <mergeCells count="8">
    <mergeCell ref="H29:K30"/>
    <mergeCell ref="L29:L30"/>
    <mergeCell ref="A3:E3"/>
    <mergeCell ref="A4:E4"/>
    <mergeCell ref="C13:E13"/>
    <mergeCell ref="C21:F21"/>
    <mergeCell ref="C26:F26"/>
    <mergeCell ref="C29:F30"/>
  </mergeCells>
  <pageMargins left="0" right="0" top="0" bottom="0" header="0" footer="0"/>
  <pageSetup paperSize="9" scale="4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8">
    <pageSetUpPr fitToPage="1"/>
  </sheetPr>
  <dimension ref="A1:O29"/>
  <sheetViews>
    <sheetView topLeftCell="A19" zoomScale="70" zoomScaleNormal="70" workbookViewId="0">
      <selection activeCell="A13" sqref="A13:XFD13"/>
    </sheetView>
  </sheetViews>
  <sheetFormatPr defaultRowHeight="14.4" outlineLevelCol="1"/>
  <cols>
    <col min="1" max="1" width="6.88671875" customWidth="1"/>
    <col min="2" max="2" width="56" customWidth="1"/>
    <col min="3" max="3" width="31" customWidth="1"/>
    <col min="4" max="4" width="19.33203125" customWidth="1"/>
    <col min="5" max="5" width="15.33203125" customWidth="1"/>
    <col min="6" max="6" width="20.109375" customWidth="1"/>
    <col min="7" max="7" width="4" customWidth="1"/>
    <col min="8" max="8" width="14.33203125" customWidth="1"/>
    <col min="9" max="9" width="16.5546875" customWidth="1"/>
    <col min="10" max="10" width="20.88671875" customWidth="1"/>
    <col min="11" max="11" width="16.33203125" customWidth="1"/>
    <col min="12" max="12" width="30.33203125" customWidth="1"/>
    <col min="14" max="14" width="34.6640625" hidden="1" customWidth="1" outlineLevel="1"/>
    <col min="15" max="15" width="9.109375" collapsed="1"/>
  </cols>
  <sheetData>
    <row r="1" spans="1:14" ht="18">
      <c r="A1" s="10" t="s">
        <v>33</v>
      </c>
    </row>
    <row r="2" spans="1:14" ht="76.5" customHeight="1">
      <c r="A2" s="1" t="s">
        <v>1</v>
      </c>
      <c r="B2" s="1" t="s">
        <v>2</v>
      </c>
      <c r="C2" s="1" t="s">
        <v>43</v>
      </c>
      <c r="D2" s="1" t="s">
        <v>3</v>
      </c>
      <c r="E2" s="1" t="s">
        <v>4</v>
      </c>
      <c r="F2" s="1" t="s">
        <v>53</v>
      </c>
      <c r="H2" s="1" t="s">
        <v>27</v>
      </c>
      <c r="I2" s="1" t="s">
        <v>28</v>
      </c>
      <c r="J2" s="1" t="s">
        <v>29</v>
      </c>
      <c r="K2" s="1" t="s">
        <v>30</v>
      </c>
      <c r="L2" s="1" t="s">
        <v>46</v>
      </c>
      <c r="N2" s="5" t="s">
        <v>21</v>
      </c>
    </row>
    <row r="3" spans="1:14" ht="42.75" customHeight="1">
      <c r="A3" s="360" t="s">
        <v>54</v>
      </c>
      <c r="B3" s="361"/>
      <c r="C3" s="361"/>
      <c r="D3" s="361"/>
      <c r="E3" s="362"/>
      <c r="F3" s="15"/>
      <c r="G3" s="16"/>
      <c r="H3" s="17">
        <v>100000</v>
      </c>
      <c r="I3" s="17">
        <v>300000</v>
      </c>
      <c r="J3" s="17">
        <v>100000</v>
      </c>
      <c r="K3" s="17">
        <v>51070</v>
      </c>
      <c r="L3" s="1"/>
      <c r="N3" s="5"/>
    </row>
    <row r="4" spans="1:14" ht="30.75" customHeight="1">
      <c r="A4" s="360" t="s">
        <v>55</v>
      </c>
      <c r="B4" s="361"/>
      <c r="C4" s="361"/>
      <c r="D4" s="361"/>
      <c r="E4" s="362"/>
      <c r="F4" s="15"/>
      <c r="G4" s="16"/>
      <c r="H4" s="17">
        <v>30000</v>
      </c>
      <c r="I4" s="17">
        <v>150000</v>
      </c>
      <c r="J4" s="17">
        <v>30000</v>
      </c>
      <c r="K4" s="17">
        <v>30642</v>
      </c>
      <c r="L4" s="1"/>
      <c r="N4" s="5"/>
    </row>
    <row r="5" spans="1:14" ht="49.5" customHeight="1">
      <c r="A5" s="2">
        <v>1</v>
      </c>
      <c r="B5" s="9" t="s">
        <v>0</v>
      </c>
      <c r="C5" s="1" t="s">
        <v>61</v>
      </c>
      <c r="D5" s="4">
        <v>42356</v>
      </c>
      <c r="E5" s="3" t="s">
        <v>5</v>
      </c>
      <c r="F5" s="8" t="s">
        <v>5</v>
      </c>
      <c r="H5" s="19">
        <v>744391.26868305344</v>
      </c>
      <c r="I5" s="12">
        <v>1736603.7432378556</v>
      </c>
      <c r="J5" s="19">
        <v>155740.56428305723</v>
      </c>
      <c r="K5" s="19">
        <v>74017.980915251945</v>
      </c>
      <c r="L5" s="2"/>
      <c r="N5" s="3" t="s">
        <v>22</v>
      </c>
    </row>
    <row r="6" spans="1:14" ht="72">
      <c r="A6" s="2">
        <f>A5+1</f>
        <v>2</v>
      </c>
      <c r="B6" s="9" t="s">
        <v>6</v>
      </c>
      <c r="C6" s="1" t="s">
        <v>63</v>
      </c>
      <c r="D6" s="4">
        <v>42359</v>
      </c>
      <c r="E6" s="3" t="s">
        <v>5</v>
      </c>
      <c r="F6" s="8" t="s">
        <v>5</v>
      </c>
      <c r="H6" s="19">
        <v>954032.8320514292</v>
      </c>
      <c r="I6" s="19">
        <v>1104184.7755137184</v>
      </c>
      <c r="J6" s="19">
        <v>257852.02617380323</v>
      </c>
      <c r="K6" s="19">
        <v>94228.439037412754</v>
      </c>
      <c r="L6" s="2"/>
      <c r="N6" s="3" t="s">
        <v>22</v>
      </c>
    </row>
    <row r="7" spans="1:14" ht="45.75" customHeight="1">
      <c r="A7" s="2">
        <f t="shared" ref="A7:A27" si="0">A6+1</f>
        <v>3</v>
      </c>
      <c r="B7" s="9" t="s">
        <v>7</v>
      </c>
      <c r="C7" s="1" t="s">
        <v>64</v>
      </c>
      <c r="D7" s="4">
        <v>42356</v>
      </c>
      <c r="E7" s="3" t="s">
        <v>5</v>
      </c>
      <c r="F7" s="8" t="s">
        <v>5</v>
      </c>
      <c r="H7" s="12">
        <v>138011.72279048385</v>
      </c>
      <c r="I7" s="12">
        <v>929939.39834501781</v>
      </c>
      <c r="J7" s="19">
        <v>173555.37159521892</v>
      </c>
      <c r="K7" s="19">
        <v>36582.007951792635</v>
      </c>
      <c r="L7" s="3" t="s">
        <v>50</v>
      </c>
      <c r="N7" s="3" t="s">
        <v>20</v>
      </c>
    </row>
    <row r="8" spans="1:14" ht="47.25" customHeight="1">
      <c r="A8" s="2">
        <f t="shared" si="0"/>
        <v>4</v>
      </c>
      <c r="B8" s="9" t="s">
        <v>8</v>
      </c>
      <c r="C8" s="1" t="s">
        <v>44</v>
      </c>
      <c r="D8" s="4">
        <v>42356</v>
      </c>
      <c r="E8" s="3" t="s">
        <v>5</v>
      </c>
      <c r="F8" s="8" t="s">
        <v>5</v>
      </c>
      <c r="H8" s="12">
        <v>157457.12996389891</v>
      </c>
      <c r="I8" s="12">
        <v>2440070.56633574</v>
      </c>
      <c r="J8" s="12">
        <v>500421.31092057767</v>
      </c>
      <c r="K8" s="12">
        <v>36598.469471947195</v>
      </c>
      <c r="L8" s="3" t="s">
        <v>50</v>
      </c>
      <c r="N8" s="3" t="s">
        <v>20</v>
      </c>
    </row>
    <row r="9" spans="1:14" ht="43.2">
      <c r="A9" s="2">
        <f t="shared" si="0"/>
        <v>5</v>
      </c>
      <c r="B9" s="2" t="s">
        <v>9</v>
      </c>
      <c r="C9" s="1" t="s">
        <v>51</v>
      </c>
      <c r="D9" s="4">
        <v>42356</v>
      </c>
      <c r="E9" s="3" t="s">
        <v>5</v>
      </c>
      <c r="F9" s="7" t="s">
        <v>31</v>
      </c>
      <c r="H9" s="12" t="s">
        <v>31</v>
      </c>
      <c r="I9" s="12" t="s">
        <v>31</v>
      </c>
      <c r="J9" s="12" t="s">
        <v>31</v>
      </c>
      <c r="K9" s="12" t="s">
        <v>31</v>
      </c>
      <c r="L9" s="2"/>
      <c r="N9" s="3" t="s">
        <v>22</v>
      </c>
    </row>
    <row r="10" spans="1:14" ht="43.2">
      <c r="A10" s="2">
        <f t="shared" si="0"/>
        <v>6</v>
      </c>
      <c r="B10" s="2" t="s">
        <v>10</v>
      </c>
      <c r="C10" s="1" t="s">
        <v>51</v>
      </c>
      <c r="D10" s="4">
        <v>42356</v>
      </c>
      <c r="E10" s="3" t="s">
        <v>5</v>
      </c>
      <c r="F10" s="7" t="s">
        <v>31</v>
      </c>
      <c r="H10" s="12" t="s">
        <v>31</v>
      </c>
      <c r="I10" s="12" t="s">
        <v>31</v>
      </c>
      <c r="J10" s="12" t="s">
        <v>31</v>
      </c>
      <c r="K10" s="12" t="s">
        <v>31</v>
      </c>
      <c r="L10" s="2"/>
      <c r="N10" s="3" t="s">
        <v>22</v>
      </c>
    </row>
    <row r="11" spans="1:14" ht="43.2">
      <c r="A11" s="2">
        <f t="shared" si="0"/>
        <v>7</v>
      </c>
      <c r="B11" s="2" t="s">
        <v>11</v>
      </c>
      <c r="C11" s="1" t="s">
        <v>51</v>
      </c>
      <c r="D11" s="4">
        <v>42356</v>
      </c>
      <c r="E11" s="3" t="s">
        <v>5</v>
      </c>
      <c r="F11" s="7" t="s">
        <v>31</v>
      </c>
      <c r="H11" s="12" t="s">
        <v>31</v>
      </c>
      <c r="I11" s="12" t="s">
        <v>31</v>
      </c>
      <c r="J11" s="12" t="s">
        <v>31</v>
      </c>
      <c r="K11" s="12" t="s">
        <v>31</v>
      </c>
      <c r="L11" s="2"/>
      <c r="N11" s="3" t="s">
        <v>22</v>
      </c>
    </row>
    <row r="12" spans="1:14" ht="49.5" customHeight="1">
      <c r="A12" s="2">
        <f t="shared" si="0"/>
        <v>8</v>
      </c>
      <c r="B12" s="9" t="s">
        <v>12</v>
      </c>
      <c r="C12" s="1" t="s">
        <v>65</v>
      </c>
      <c r="D12" s="4">
        <v>42356</v>
      </c>
      <c r="E12" s="3" t="s">
        <v>5</v>
      </c>
      <c r="F12" s="8" t="s">
        <v>5</v>
      </c>
      <c r="H12" s="12">
        <v>145268.0904522613</v>
      </c>
      <c r="I12" s="12">
        <v>1627346.231155779</v>
      </c>
      <c r="J12" s="12">
        <v>182994.97487437187</v>
      </c>
      <c r="K12" s="12">
        <v>40516.24388072986</v>
      </c>
      <c r="L12" s="2"/>
      <c r="N12" s="3" t="s">
        <v>20</v>
      </c>
    </row>
    <row r="13" spans="1:14">
      <c r="A13" s="2">
        <f t="shared" si="0"/>
        <v>9</v>
      </c>
      <c r="B13" s="2" t="s">
        <v>13</v>
      </c>
      <c r="C13" s="328" t="s">
        <v>14</v>
      </c>
      <c r="D13" s="329"/>
      <c r="E13" s="329"/>
      <c r="F13" s="7" t="s">
        <v>31</v>
      </c>
      <c r="H13" s="12" t="s">
        <v>31</v>
      </c>
      <c r="I13" s="12" t="s">
        <v>31</v>
      </c>
      <c r="J13" s="12" t="s">
        <v>31</v>
      </c>
      <c r="K13" s="12" t="s">
        <v>31</v>
      </c>
      <c r="L13" s="2"/>
      <c r="N13" s="3" t="s">
        <v>20</v>
      </c>
    </row>
    <row r="14" spans="1:14" ht="28.8">
      <c r="A14" s="2">
        <f t="shared" si="0"/>
        <v>10</v>
      </c>
      <c r="B14" s="9" t="s">
        <v>15</v>
      </c>
      <c r="C14" s="1" t="s">
        <v>61</v>
      </c>
      <c r="D14" s="4">
        <v>42356</v>
      </c>
      <c r="E14" s="3" t="s">
        <v>5</v>
      </c>
      <c r="F14" s="8" t="s">
        <v>5</v>
      </c>
      <c r="H14" s="12">
        <v>589856.71232876717</v>
      </c>
      <c r="I14" s="12">
        <v>4801819.2627671231</v>
      </c>
      <c r="J14" s="12">
        <v>380903.36986301374</v>
      </c>
      <c r="K14" s="12">
        <v>52758.701426836669</v>
      </c>
      <c r="L14" s="2"/>
      <c r="N14" s="3" t="s">
        <v>22</v>
      </c>
    </row>
    <row r="15" spans="1:14" ht="28.8">
      <c r="A15" s="2">
        <f t="shared" si="0"/>
        <v>11</v>
      </c>
      <c r="B15" s="9" t="s">
        <v>17</v>
      </c>
      <c r="C15" s="1" t="s">
        <v>61</v>
      </c>
      <c r="D15" s="4">
        <v>42356</v>
      </c>
      <c r="E15" s="3" t="s">
        <v>5</v>
      </c>
      <c r="F15" s="8" t="s">
        <v>5</v>
      </c>
      <c r="H15" s="12">
        <v>636281.66666666674</v>
      </c>
      <c r="I15" s="12">
        <v>11890680.24</v>
      </c>
      <c r="J15" s="19">
        <v>1074055.8333333335</v>
      </c>
      <c r="K15" s="19">
        <v>57078.338219805875</v>
      </c>
      <c r="L15" s="2"/>
      <c r="N15" s="3" t="s">
        <v>22</v>
      </c>
    </row>
    <row r="16" spans="1:14" ht="28.8">
      <c r="A16" s="2">
        <f t="shared" si="0"/>
        <v>12</v>
      </c>
      <c r="B16" s="9" t="s">
        <v>16</v>
      </c>
      <c r="C16" s="1" t="s">
        <v>61</v>
      </c>
      <c r="D16" s="4">
        <v>42356</v>
      </c>
      <c r="E16" s="3" t="s">
        <v>5</v>
      </c>
      <c r="F16" s="8" t="s">
        <v>5</v>
      </c>
      <c r="H16" s="19">
        <v>107353.50818102701</v>
      </c>
      <c r="I16" s="12">
        <v>869245.83115752821</v>
      </c>
      <c r="J16" s="12">
        <v>129595.36988685814</v>
      </c>
      <c r="K16" s="12">
        <v>48858.805376491575</v>
      </c>
      <c r="L16" s="2"/>
      <c r="N16" s="3" t="s">
        <v>22</v>
      </c>
    </row>
    <row r="17" spans="1:14" ht="57.75" customHeight="1">
      <c r="A17" s="2">
        <f t="shared" si="0"/>
        <v>13</v>
      </c>
      <c r="B17" s="9" t="s">
        <v>18</v>
      </c>
      <c r="C17" s="1" t="s">
        <v>61</v>
      </c>
      <c r="D17" s="4">
        <v>42356</v>
      </c>
      <c r="E17" s="3" t="s">
        <v>5</v>
      </c>
      <c r="F17" s="8" t="s">
        <v>5</v>
      </c>
      <c r="H17" s="12">
        <v>165368.21917808219</v>
      </c>
      <c r="I17" s="12">
        <v>2341349.0868493151</v>
      </c>
      <c r="J17" s="12">
        <v>250976.57534246575</v>
      </c>
      <c r="K17" s="12">
        <v>53804.619887628651</v>
      </c>
      <c r="L17" s="11"/>
      <c r="N17" s="3" t="s">
        <v>22</v>
      </c>
    </row>
    <row r="18" spans="1:14">
      <c r="A18" s="2">
        <f t="shared" si="0"/>
        <v>14</v>
      </c>
      <c r="B18" s="9" t="s">
        <v>19</v>
      </c>
      <c r="C18" s="1" t="s">
        <v>60</v>
      </c>
      <c r="D18" s="4">
        <v>42359</v>
      </c>
      <c r="E18" s="3" t="s">
        <v>5</v>
      </c>
      <c r="F18" s="8" t="s">
        <v>5</v>
      </c>
      <c r="H18" s="12">
        <v>111538.04034582133</v>
      </c>
      <c r="I18" s="19">
        <v>571889.2017291066</v>
      </c>
      <c r="J18" s="19">
        <v>41472.397118155619</v>
      </c>
      <c r="K18" s="19">
        <v>45254.471069182386</v>
      </c>
      <c r="L18" s="3" t="s">
        <v>50</v>
      </c>
      <c r="N18" s="3" t="s">
        <v>20</v>
      </c>
    </row>
    <row r="19" spans="1:14" ht="55.5" customHeight="1">
      <c r="A19" s="2">
        <f t="shared" si="0"/>
        <v>15</v>
      </c>
      <c r="B19" s="2" t="s">
        <v>23</v>
      </c>
      <c r="C19" s="1" t="s">
        <v>51</v>
      </c>
      <c r="D19" s="4">
        <v>42359</v>
      </c>
      <c r="E19" s="3" t="s">
        <v>5</v>
      </c>
      <c r="F19" s="7" t="s">
        <v>31</v>
      </c>
      <c r="H19" s="12" t="s">
        <v>31</v>
      </c>
      <c r="I19" s="12" t="s">
        <v>31</v>
      </c>
      <c r="J19" s="12" t="s">
        <v>31</v>
      </c>
      <c r="K19" s="12">
        <v>60350.914205344576</v>
      </c>
      <c r="L19" s="11"/>
      <c r="N19" s="3" t="s">
        <v>20</v>
      </c>
    </row>
    <row r="20" spans="1:14" ht="50.25" customHeight="1">
      <c r="A20" s="2">
        <f t="shared" si="0"/>
        <v>16</v>
      </c>
      <c r="B20" s="9" t="s">
        <v>25</v>
      </c>
      <c r="C20" s="1" t="s">
        <v>44</v>
      </c>
      <c r="D20" s="4">
        <v>42361</v>
      </c>
      <c r="E20" s="3" t="s">
        <v>5</v>
      </c>
      <c r="F20" s="8" t="s">
        <v>5</v>
      </c>
      <c r="H20" s="12">
        <v>7060.7142857142862</v>
      </c>
      <c r="I20" s="12">
        <v>649731</v>
      </c>
      <c r="J20" s="12">
        <v>114588</v>
      </c>
      <c r="K20" s="12">
        <v>75958</v>
      </c>
      <c r="L20" s="2"/>
      <c r="N20" s="3" t="s">
        <v>20</v>
      </c>
    </row>
    <row r="21" spans="1:14">
      <c r="A21" s="2">
        <f t="shared" si="0"/>
        <v>17</v>
      </c>
      <c r="B21" s="2" t="s">
        <v>24</v>
      </c>
      <c r="C21" s="330" t="s">
        <v>52</v>
      </c>
      <c r="D21" s="331"/>
      <c r="E21" s="331"/>
      <c r="F21" s="332"/>
      <c r="H21" s="12"/>
      <c r="I21" s="12"/>
      <c r="J21" s="12"/>
      <c r="K21" s="12"/>
      <c r="L21" s="2"/>
      <c r="N21" s="3" t="s">
        <v>22</v>
      </c>
    </row>
    <row r="22" spans="1:14" ht="43.2">
      <c r="A22" s="2">
        <f t="shared" si="0"/>
        <v>18</v>
      </c>
      <c r="B22" s="2" t="s">
        <v>26</v>
      </c>
      <c r="C22" s="1" t="s">
        <v>44</v>
      </c>
      <c r="D22" s="4">
        <v>42361</v>
      </c>
      <c r="E22" s="3" t="s">
        <v>5</v>
      </c>
      <c r="F22" s="7" t="s">
        <v>56</v>
      </c>
      <c r="H22" s="12">
        <v>17149.242424242424</v>
      </c>
      <c r="I22" s="12">
        <v>223499.27318181819</v>
      </c>
      <c r="J22" s="12">
        <v>29580.364125757576</v>
      </c>
      <c r="K22" s="12">
        <v>64051.969563648287</v>
      </c>
      <c r="L22" s="2"/>
      <c r="N22" s="6"/>
    </row>
    <row r="23" spans="1:14" ht="43.2">
      <c r="A23" s="2">
        <f t="shared" si="0"/>
        <v>19</v>
      </c>
      <c r="B23" s="2" t="s">
        <v>66</v>
      </c>
      <c r="C23" s="1" t="s">
        <v>44</v>
      </c>
      <c r="D23" s="4">
        <v>42380</v>
      </c>
      <c r="E23" s="3" t="s">
        <v>5</v>
      </c>
      <c r="F23" s="7" t="s">
        <v>56</v>
      </c>
      <c r="H23" s="12">
        <v>109916</v>
      </c>
      <c r="I23" s="12">
        <v>334000.92518399999</v>
      </c>
      <c r="J23" s="12">
        <v>42041.202903999998</v>
      </c>
      <c r="K23" s="12">
        <v>58390.55944444445</v>
      </c>
      <c r="L23" s="3"/>
    </row>
    <row r="24" spans="1:14" ht="43.2">
      <c r="A24" s="2">
        <f t="shared" si="0"/>
        <v>20</v>
      </c>
      <c r="B24" s="2" t="s">
        <v>41</v>
      </c>
      <c r="C24" s="1" t="s">
        <v>51</v>
      </c>
      <c r="D24" s="4">
        <v>42363</v>
      </c>
      <c r="E24" s="3" t="s">
        <v>5</v>
      </c>
      <c r="F24" s="7" t="s">
        <v>31</v>
      </c>
      <c r="H24" s="12" t="s">
        <v>31</v>
      </c>
      <c r="I24" s="12" t="s">
        <v>31</v>
      </c>
      <c r="J24" s="12" t="s">
        <v>31</v>
      </c>
      <c r="K24" s="12">
        <v>72166.545189504381</v>
      </c>
      <c r="L24" s="3" t="s">
        <v>50</v>
      </c>
    </row>
    <row r="25" spans="1:14">
      <c r="A25" s="2">
        <f t="shared" si="0"/>
        <v>21</v>
      </c>
      <c r="B25" s="2" t="s">
        <v>36</v>
      </c>
      <c r="C25" s="330" t="s">
        <v>52</v>
      </c>
      <c r="D25" s="331"/>
      <c r="E25" s="331"/>
      <c r="F25" s="332"/>
      <c r="H25" s="13"/>
      <c r="I25" s="13"/>
      <c r="J25" s="13"/>
      <c r="K25" s="13"/>
      <c r="L25" s="2"/>
    </row>
    <row r="26" spans="1:14" ht="43.2">
      <c r="A26" s="2">
        <f t="shared" si="0"/>
        <v>22</v>
      </c>
      <c r="B26" s="2" t="s">
        <v>40</v>
      </c>
      <c r="C26" s="1" t="s">
        <v>44</v>
      </c>
      <c r="D26" s="4">
        <v>42363</v>
      </c>
      <c r="E26" s="3" t="s">
        <v>5</v>
      </c>
      <c r="F26" s="13" t="s">
        <v>58</v>
      </c>
      <c r="H26" s="12">
        <v>181467.93103448275</v>
      </c>
      <c r="I26" s="12">
        <v>391598.91068965517</v>
      </c>
      <c r="J26" s="12">
        <v>74704.91318965517</v>
      </c>
      <c r="K26" s="12">
        <v>69975.532380490957</v>
      </c>
      <c r="L26" s="2"/>
    </row>
    <row r="27" spans="1:14" ht="54.75" customHeight="1">
      <c r="A27" s="2">
        <f t="shared" si="0"/>
        <v>23</v>
      </c>
      <c r="B27" s="9" t="s">
        <v>37</v>
      </c>
      <c r="C27" s="1" t="s">
        <v>44</v>
      </c>
      <c r="D27" s="4">
        <v>42366</v>
      </c>
      <c r="E27" s="3" t="s">
        <v>5</v>
      </c>
      <c r="F27" s="8" t="s">
        <v>5</v>
      </c>
      <c r="H27" s="12" t="e">
        <f>#REF!</f>
        <v>#REF!</v>
      </c>
      <c r="I27" s="12" t="e">
        <f>#REF!</f>
        <v>#REF!</v>
      </c>
      <c r="J27" s="12" t="e">
        <f>#REF!</f>
        <v>#REF!</v>
      </c>
      <c r="K27" s="12" t="e">
        <f>#REF!</f>
        <v>#REF!</v>
      </c>
      <c r="L27" s="1"/>
    </row>
    <row r="29" spans="1:14" ht="21">
      <c r="B29" s="14" t="s">
        <v>62</v>
      </c>
    </row>
  </sheetData>
  <mergeCells count="5">
    <mergeCell ref="A3:E3"/>
    <mergeCell ref="A4:E4"/>
    <mergeCell ref="C13:E13"/>
    <mergeCell ref="C21:F21"/>
    <mergeCell ref="C25:F25"/>
  </mergeCells>
  <pageMargins left="0" right="0" top="0" bottom="0" header="0" footer="0"/>
  <pageSetup paperSize="9" scale="49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Лист9">
    <pageSetUpPr fitToPage="1"/>
  </sheetPr>
  <dimension ref="A1:K18"/>
  <sheetViews>
    <sheetView zoomScale="75" zoomScaleNormal="7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5" sqref="C5"/>
    </sheetView>
  </sheetViews>
  <sheetFormatPr defaultRowHeight="14.4"/>
  <cols>
    <col min="1" max="1" width="7.44140625" customWidth="1"/>
    <col min="2" max="2" width="80.88671875" customWidth="1"/>
    <col min="3" max="3" width="19.33203125" customWidth="1"/>
    <col min="4" max="4" width="36.88671875" customWidth="1"/>
    <col min="5" max="5" width="35.109375" customWidth="1"/>
    <col min="6" max="6" width="18.6640625" customWidth="1"/>
    <col min="8" max="8" width="28" customWidth="1"/>
    <col min="9" max="9" width="16.44140625" customWidth="1"/>
    <col min="10" max="10" width="32.6640625" customWidth="1"/>
    <col min="11" max="11" width="17" customWidth="1"/>
  </cols>
  <sheetData>
    <row r="1" spans="1:11" ht="117" customHeight="1">
      <c r="A1" s="27" t="s">
        <v>1</v>
      </c>
      <c r="B1" s="27" t="s">
        <v>2</v>
      </c>
      <c r="C1" s="27" t="s">
        <v>117</v>
      </c>
      <c r="D1" s="27" t="s">
        <v>137</v>
      </c>
      <c r="E1" s="27" t="s">
        <v>120</v>
      </c>
      <c r="F1" s="41" t="s">
        <v>121</v>
      </c>
      <c r="H1" s="27" t="s">
        <v>134</v>
      </c>
      <c r="I1" s="27" t="s">
        <v>136</v>
      </c>
      <c r="J1" s="27" t="s">
        <v>135</v>
      </c>
      <c r="K1" s="27" t="s">
        <v>136</v>
      </c>
    </row>
    <row r="2" spans="1:11" ht="21">
      <c r="A2" s="24">
        <v>1</v>
      </c>
      <c r="B2" s="25" t="s">
        <v>0</v>
      </c>
      <c r="C2" s="21" t="s">
        <v>118</v>
      </c>
      <c r="D2" s="22">
        <v>77204849</v>
      </c>
      <c r="E2" s="22">
        <f>82757851384/1000</f>
        <v>82757851.384000003</v>
      </c>
      <c r="F2" s="22">
        <f>D2-E2</f>
        <v>-5553002.3840000033</v>
      </c>
      <c r="H2" s="22">
        <v>1620078.6696044488</v>
      </c>
      <c r="I2" s="21">
        <v>0.2</v>
      </c>
      <c r="J2" s="22" t="e">
        <f>'статусы  без льгот'!#REF!</f>
        <v>#REF!</v>
      </c>
      <c r="K2" s="21">
        <v>0.2</v>
      </c>
    </row>
    <row r="3" spans="1:11" ht="21">
      <c r="A3" s="24">
        <v>2</v>
      </c>
      <c r="B3" s="25" t="s">
        <v>6</v>
      </c>
      <c r="C3" s="21" t="s">
        <v>123</v>
      </c>
      <c r="D3" s="78">
        <v>67051378</v>
      </c>
      <c r="E3" s="22">
        <f>70536059583/1000</f>
        <v>70536059.583000004</v>
      </c>
      <c r="F3" s="22">
        <f t="shared" ref="F3:F14" si="0">D3-E3</f>
        <v>-3484681.5830000043</v>
      </c>
      <c r="H3" s="78">
        <v>1049634.9130148923</v>
      </c>
      <c r="I3" s="21">
        <v>0.2</v>
      </c>
      <c r="J3" s="22" t="e">
        <f>'статусы  без льгот'!#REF!</f>
        <v>#REF!</v>
      </c>
      <c r="K3" s="21">
        <v>0.2</v>
      </c>
    </row>
    <row r="4" spans="1:11" ht="21">
      <c r="A4" s="24">
        <v>3</v>
      </c>
      <c r="B4" s="25" t="s">
        <v>71</v>
      </c>
      <c r="C4" s="21" t="s">
        <v>124</v>
      </c>
      <c r="D4" s="22">
        <v>6476838</v>
      </c>
      <c r="E4" s="22">
        <v>6476838</v>
      </c>
      <c r="F4" s="22">
        <f t="shared" si="0"/>
        <v>0</v>
      </c>
      <c r="H4" s="22" t="e">
        <f>J4</f>
        <v>#REF!</v>
      </c>
      <c r="I4" s="21">
        <v>0.2</v>
      </c>
      <c r="J4" s="22" t="e">
        <f>'статусы  без льгот'!#REF!</f>
        <v>#REF!</v>
      </c>
      <c r="K4" s="21">
        <v>0.2</v>
      </c>
    </row>
    <row r="5" spans="1:11" ht="21">
      <c r="A5" s="24">
        <v>4</v>
      </c>
      <c r="B5" s="25" t="s">
        <v>15</v>
      </c>
      <c r="C5" s="21" t="s">
        <v>218</v>
      </c>
      <c r="D5" s="22">
        <v>27233209</v>
      </c>
      <c r="E5" s="22">
        <f>26885990841/1000</f>
        <v>26885990.840999998</v>
      </c>
      <c r="F5" s="22">
        <f t="shared" si="0"/>
        <v>347218.15900000185</v>
      </c>
      <c r="H5" s="22">
        <v>4903460.5611933228</v>
      </c>
      <c r="I5" s="21">
        <v>0.2</v>
      </c>
      <c r="J5" s="22" t="e">
        <f>'статусы  без льгот'!#REF!</f>
        <v>#REF!</v>
      </c>
      <c r="K5" s="21">
        <v>0.2</v>
      </c>
    </row>
    <row r="6" spans="1:11" ht="21">
      <c r="A6" s="24">
        <v>5</v>
      </c>
      <c r="B6" s="25" t="s">
        <v>17</v>
      </c>
      <c r="C6" s="21" t="s">
        <v>126</v>
      </c>
      <c r="D6" s="22">
        <v>9773543</v>
      </c>
      <c r="E6" s="22">
        <v>9908900.1999999993</v>
      </c>
      <c r="F6" s="22">
        <f t="shared" si="0"/>
        <v>-135357.19999999925</v>
      </c>
      <c r="H6" s="22">
        <v>11031432.763756074</v>
      </c>
      <c r="I6" s="21">
        <v>0.2</v>
      </c>
      <c r="J6" s="22" t="e">
        <f>'статусы  без льгот'!#REF!</f>
        <v>#REF!</v>
      </c>
      <c r="K6" s="21">
        <v>0.2</v>
      </c>
    </row>
    <row r="7" spans="1:11" ht="21">
      <c r="A7" s="24">
        <v>6</v>
      </c>
      <c r="B7" s="25" t="s">
        <v>16</v>
      </c>
      <c r="C7" s="21" t="s">
        <v>125</v>
      </c>
      <c r="D7" s="22">
        <v>9493964.8499999996</v>
      </c>
      <c r="E7" s="22">
        <v>9987634.5999999996</v>
      </c>
      <c r="F7" s="22">
        <f t="shared" si="0"/>
        <v>-493669.75</v>
      </c>
      <c r="H7" s="22">
        <v>789551.73603892047</v>
      </c>
      <c r="I7" s="21">
        <v>0.2</v>
      </c>
      <c r="J7" s="22">
        <f>'статусы  без льгот'!U13</f>
        <v>752653.93574606266</v>
      </c>
      <c r="K7" s="21">
        <v>0.2</v>
      </c>
    </row>
    <row r="8" spans="1:11" ht="21">
      <c r="A8" s="24">
        <v>7</v>
      </c>
      <c r="B8" s="25" t="s">
        <v>18</v>
      </c>
      <c r="C8" s="21" t="s">
        <v>126</v>
      </c>
      <c r="D8" s="22">
        <v>8788186</v>
      </c>
      <c r="E8" s="22">
        <v>8810231.0999999996</v>
      </c>
      <c r="F8" s="22">
        <f t="shared" si="0"/>
        <v>-22045.099999999627</v>
      </c>
      <c r="H8" s="22">
        <v>2336066.5424351213</v>
      </c>
      <c r="I8" s="21">
        <v>0.2</v>
      </c>
      <c r="J8" s="22" t="e">
        <f>'статусы  без льгот'!#REF!</f>
        <v>#REF!</v>
      </c>
      <c r="K8" s="21">
        <v>0.2</v>
      </c>
    </row>
    <row r="9" spans="1:11" ht="21" customHeight="1">
      <c r="A9" s="24">
        <v>8</v>
      </c>
      <c r="B9" s="25" t="s">
        <v>72</v>
      </c>
      <c r="C9" s="21" t="s">
        <v>127</v>
      </c>
      <c r="D9" s="75" t="s">
        <v>119</v>
      </c>
      <c r="E9" s="22">
        <v>909623.772</v>
      </c>
      <c r="F9" s="22"/>
      <c r="H9" s="22"/>
      <c r="I9" s="21"/>
      <c r="J9" s="22" t="e">
        <f>'статусы  без льгот'!#REF!</f>
        <v>#REF!</v>
      </c>
      <c r="K9" s="21">
        <v>0.2</v>
      </c>
    </row>
    <row r="10" spans="1:11" ht="21">
      <c r="A10" s="24">
        <v>9</v>
      </c>
      <c r="B10" s="25" t="s">
        <v>73</v>
      </c>
      <c r="C10" s="21" t="s">
        <v>219</v>
      </c>
      <c r="D10" s="75" t="s">
        <v>119</v>
      </c>
      <c r="E10" s="22">
        <v>1941061.2450000001</v>
      </c>
      <c r="F10" s="22"/>
      <c r="H10" s="22"/>
      <c r="I10" s="21"/>
      <c r="J10" s="22" t="e">
        <f>'статусы  без льгот'!#REF!</f>
        <v>#REF!</v>
      </c>
      <c r="K10" s="21">
        <v>0.2</v>
      </c>
    </row>
    <row r="11" spans="1:11" ht="21">
      <c r="A11" s="24">
        <v>10</v>
      </c>
      <c r="B11" s="25" t="s">
        <v>74</v>
      </c>
      <c r="C11" s="21" t="s">
        <v>128</v>
      </c>
      <c r="D11" s="22">
        <v>3129610</v>
      </c>
      <c r="E11" s="22">
        <f>3208950465/1000</f>
        <v>3208950.4649999999</v>
      </c>
      <c r="F11" s="22">
        <f t="shared" ref="F11" si="1">D11-E11</f>
        <v>-79340.464999999851</v>
      </c>
      <c r="H11" s="22">
        <v>1021100.2382782474</v>
      </c>
      <c r="I11" s="21">
        <v>0.2</v>
      </c>
      <c r="J11" s="22" t="e">
        <f>'статусы  без льгот'!#REF!</f>
        <v>#REF!</v>
      </c>
      <c r="K11" s="21">
        <v>0.2</v>
      </c>
    </row>
    <row r="12" spans="1:11" ht="21">
      <c r="A12" s="24">
        <v>11</v>
      </c>
      <c r="B12" s="28" t="s">
        <v>67</v>
      </c>
      <c r="C12" s="21" t="s">
        <v>122</v>
      </c>
      <c r="D12" s="22">
        <v>1829059</v>
      </c>
      <c r="E12" s="22">
        <v>1618280.541</v>
      </c>
      <c r="F12" s="22">
        <f t="shared" si="0"/>
        <v>210778.45900000003</v>
      </c>
      <c r="H12" s="22">
        <v>1051062.5215492472</v>
      </c>
      <c r="I12" s="21">
        <v>0.2</v>
      </c>
      <c r="J12" s="22" t="e">
        <f>'статусы  без льгот'!#REF!</f>
        <v>#REF!</v>
      </c>
      <c r="K12" s="21">
        <v>0.2</v>
      </c>
    </row>
    <row r="13" spans="1:11" ht="21">
      <c r="A13" s="24">
        <v>12</v>
      </c>
      <c r="B13" s="28" t="s">
        <v>68</v>
      </c>
      <c r="C13" s="21" t="s">
        <v>122</v>
      </c>
      <c r="D13" s="22">
        <v>1374564</v>
      </c>
      <c r="E13" s="22">
        <v>1081439.2749999999</v>
      </c>
      <c r="F13" s="22">
        <f t="shared" si="0"/>
        <v>293124.72500000009</v>
      </c>
      <c r="H13" s="22">
        <v>3101453.068592058</v>
      </c>
      <c r="I13" s="21">
        <v>0.2</v>
      </c>
      <c r="J13" s="22" t="e">
        <f>'статусы  без льгот'!#REF!</f>
        <v>#REF!</v>
      </c>
      <c r="K13" s="21">
        <v>0.2</v>
      </c>
    </row>
    <row r="14" spans="1:11" ht="30" customHeight="1">
      <c r="A14" s="24">
        <v>13</v>
      </c>
      <c r="B14" s="28" t="s">
        <v>69</v>
      </c>
      <c r="C14" s="21" t="s">
        <v>132</v>
      </c>
      <c r="D14" s="22">
        <v>1891430</v>
      </c>
      <c r="E14" s="22">
        <v>1984455.53</v>
      </c>
      <c r="F14" s="22">
        <f t="shared" si="0"/>
        <v>-93025.530000000028</v>
      </c>
      <c r="H14" s="22">
        <v>545049.27669874928</v>
      </c>
      <c r="I14" s="21">
        <v>0.2</v>
      </c>
      <c r="J14" s="22" t="e">
        <f>'статусы  без льгот'!#REF!</f>
        <v>#REF!</v>
      </c>
      <c r="K14" s="21">
        <v>0.2</v>
      </c>
    </row>
    <row r="15" spans="1:11" ht="21">
      <c r="I15" s="79"/>
    </row>
    <row r="18" spans="3:3">
      <c r="C18" s="76"/>
    </row>
  </sheetData>
  <pageMargins left="0" right="0" top="0" bottom="0" header="0" footer="0"/>
  <pageSetup paperSize="9" scale="47" orientation="landscape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20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5</vt:i4>
      </vt:variant>
    </vt:vector>
  </HeadingPairs>
  <TitlesOfParts>
    <vt:vector size="26" baseType="lpstr">
      <vt:lpstr>Лист1</vt:lpstr>
      <vt:lpstr>общий рееестр</vt:lpstr>
      <vt:lpstr>со льготами</vt:lpstr>
      <vt:lpstr>статусы  без льгот</vt:lpstr>
      <vt:lpstr>Статистика </vt:lpstr>
      <vt:lpstr>новая версия</vt:lpstr>
      <vt:lpstr>после предоставления доп</vt:lpstr>
      <vt:lpstr>12012016</vt:lpstr>
      <vt:lpstr>ОКВЭД</vt:lpstr>
      <vt:lpstr>контакты</vt:lpstr>
      <vt:lpstr>график</vt:lpstr>
      <vt:lpstr>выпад доходы</vt:lpstr>
      <vt:lpstr>Налоги</vt:lpstr>
      <vt:lpstr>Аренда, земля</vt:lpstr>
      <vt:lpstr>Отчет аудитора </vt:lpstr>
      <vt:lpstr>Графики</vt:lpstr>
      <vt:lpstr>для гос программы</vt:lpstr>
      <vt:lpstr>СПАРК</vt:lpstr>
      <vt:lpstr>Лист2</vt:lpstr>
      <vt:lpstr>Лист3</vt:lpstr>
      <vt:lpstr>экономика по отрасл</vt:lpstr>
      <vt:lpstr>'общий рееестр'!_ftn1</vt:lpstr>
      <vt:lpstr>'общий рееестр'!_ftnref1</vt:lpstr>
      <vt:lpstr>'общий рееестр'!Print_Area</vt:lpstr>
      <vt:lpstr>'со льготами'!Print_Area</vt:lpstr>
      <vt:lpstr>'статусы  без льгот'!Print_Area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Емелина Марина Владимировна</dc:creator>
  <cp:lastModifiedBy>Томара Асгердовна</cp:lastModifiedBy>
  <cp:lastPrinted>2020-03-19T09:47:51Z</cp:lastPrinted>
  <dcterms:created xsi:type="dcterms:W3CDTF">2015-12-18T11:44:49Z</dcterms:created>
  <dcterms:modified xsi:type="dcterms:W3CDTF">2025-04-11T09:11:08Z</dcterms:modified>
</cp:coreProperties>
</file>